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1985" yWindow="45" windowWidth="12030" windowHeight="9315" tabRatio="944" activeTab="0"/>
  </bookViews>
  <sheets>
    <sheet name="Оглавление" sheetId="1" r:id="rId1"/>
    <sheet name="WIRED MAT" sheetId="2" r:id="rId2"/>
    <sheet name="Lamella &amp; Klimafix &amp; ТЕХ МАТ" sheetId="3" r:id="rId3"/>
    <sheet name="Система ROCKFIRE" sheetId="4" r:id="rId4"/>
    <sheet name="ТЕХ БАТТС &amp; FIRE BATTS &amp; IND" sheetId="5" r:id="rId5"/>
    <sheet name="Цилиндры PS100" sheetId="6" r:id="rId6"/>
    <sheet name="Цилиндры PS100 кф" sheetId="7" r:id="rId7"/>
    <sheet name="Цилиндры PS150" sheetId="8" r:id="rId8"/>
    <sheet name="Сопутствующая продукция" sheetId="9" r:id="rId9"/>
    <sheet name="Контакты" sheetId="10" r:id="rId10"/>
  </sheets>
  <definedNames>
    <definedName name="csDesignMode">1</definedName>
    <definedName name="_xlnm.Print_Area" localSheetId="2">'Lamella &amp; Klimafix &amp; ТЕХ МАТ'!$A$1:$O$42</definedName>
    <definedName name="_xlnm.Print_Area" localSheetId="1">'WIRED MAT'!$A$1:$O$97</definedName>
    <definedName name="_xlnm.Print_Area" localSheetId="9">'Контакты'!$A$1:$C$22</definedName>
    <definedName name="_xlnm.Print_Area" localSheetId="0">'Оглавление'!$A$1:$J$65</definedName>
    <definedName name="_xlnm.Print_Area" localSheetId="3">'Система ROCKFIRE'!$A$1:$Q$72</definedName>
    <definedName name="_xlnm.Print_Area" localSheetId="8">'Сопутствующая продукция'!$A$1:$L$92</definedName>
    <definedName name="_xlnm.Print_Area" localSheetId="4">'ТЕХ БАТТС &amp; FIRE BATTS &amp; IND'!$A$1:$O$90</definedName>
    <definedName name="_xlnm.Print_Area" localSheetId="5">'Цилиндры PS100'!$A$1:$AY$51</definedName>
    <definedName name="_xlnm.Print_Area" localSheetId="6">'Цилиндры PS100 кф'!$A$1:$AY$51</definedName>
    <definedName name="_xlnm.Print_Area" localSheetId="7">'Цилиндры PS150'!$A$1:$AY$51</definedName>
  </definedNames>
  <calcPr fullCalcOnLoad="1"/>
</workbook>
</file>

<file path=xl/sharedStrings.xml><?xml version="1.0" encoding="utf-8"?>
<sst xmlns="http://schemas.openxmlformats.org/spreadsheetml/2006/main" count="2157" uniqueCount="397">
  <si>
    <t>Техническая изоляция</t>
  </si>
  <si>
    <t>Название продукта</t>
  </si>
  <si>
    <t>Применение</t>
  </si>
  <si>
    <t>Размеры</t>
  </si>
  <si>
    <t>Цена</t>
  </si>
  <si>
    <t>Длина</t>
  </si>
  <si>
    <t>Ширина</t>
  </si>
  <si>
    <t>Толщина</t>
  </si>
  <si>
    <t>Важные примечания:</t>
  </si>
  <si>
    <t>Офис продаж:</t>
  </si>
  <si>
    <t>1. Цены даны в рублях с учетом НДС.</t>
  </si>
  <si>
    <t>2. Счет является действительным к оплате в течение 3-х банковских дней.</t>
  </si>
  <si>
    <t>ТЕХ МАТ</t>
  </si>
  <si>
    <t>ТЕХ МАТ кашированный алюминиевой фольгой</t>
  </si>
  <si>
    <t>ТЕХ БАТТС 50</t>
  </si>
  <si>
    <t>ТЕХ БАТТС 75</t>
  </si>
  <si>
    <t>ТЕХ БАТТС 100</t>
  </si>
  <si>
    <t>ТЕХ БАТТС 125</t>
  </si>
  <si>
    <t>ТЕХ БАТТС 150</t>
  </si>
  <si>
    <t>Диаметр труб</t>
  </si>
  <si>
    <t>Толщина 30 мм</t>
  </si>
  <si>
    <t>Толщина 40 мм</t>
  </si>
  <si>
    <t>Толщина 50 мм</t>
  </si>
  <si>
    <t>Толщина 60 мм</t>
  </si>
  <si>
    <t>Толщина 70 мм</t>
  </si>
  <si>
    <t>Толщина 80 мм</t>
  </si>
  <si>
    <t>пог. м./уп.</t>
  </si>
  <si>
    <t>CONLIT SL 150 (Россия)</t>
  </si>
  <si>
    <t>Толщина 25 мм</t>
  </si>
  <si>
    <t>Краска CONLIT M (Россия)</t>
  </si>
  <si>
    <t>3. Заказы на теплоизоляционные материалы поступают в производство с момента поступления денег на расчетный счет производителя.</t>
  </si>
  <si>
    <t>СКИДКА</t>
  </si>
  <si>
    <t>Толщина 20 мм</t>
  </si>
  <si>
    <t>Цена/м ZHE</t>
  </si>
  <si>
    <t>Цена/м TRK</t>
  </si>
  <si>
    <t xml:space="preserve"> </t>
  </si>
  <si>
    <t>ЦИЛИНДРЫ НАВИВНЫЕ ROCKWOOL 150</t>
  </si>
  <si>
    <t>ЦИЛИНДРЫ НАВИВНЫЕ ROCKWOOL 100</t>
  </si>
  <si>
    <t>ЦИЛИНДРЫ НАВИВНЫЕ ROCKWOOL 100 к/ф (кашированные фольгой)</t>
  </si>
  <si>
    <t>Толщина 90 мм</t>
  </si>
  <si>
    <t>Толщина 100 мм</t>
  </si>
  <si>
    <t>пог. м./ уп.</t>
  </si>
  <si>
    <t>Изоляция труб, оборудования и воздуховодов. Продукция покрыта алюминиевой фольгой</t>
  </si>
  <si>
    <t>Изоляция труб, оборудования и воздуховодов c температурой теплоносителя до 50°С включительно. Продукция покрыта алюминиевой фольгой, имеет клеевой слой со стороный каменной ваты и слой защитной пленки. Монтаж продукции осуществляется при температуре от +5 до +35°С.</t>
  </si>
  <si>
    <t>WIRED MAT</t>
  </si>
  <si>
    <t>Роман Бочков
Региональный менеджер направления «Техническая изоляция и огнезащита»</t>
  </si>
  <si>
    <t>Андрей Виноградов
Региональный торговый представитель, направление «Техническая изоляция и огнезащита»</t>
  </si>
  <si>
    <t>КОНТАКТНАЯ ИНФОРМАЦИЯ</t>
  </si>
  <si>
    <t>Екатеринбург</t>
  </si>
  <si>
    <t>Константин Бороздин
Региональный менеджер по продажам, направление «Техническая изоляция и огнезащита»</t>
  </si>
  <si>
    <t>Калмыков Алексей
Региональный торговый представитель, направление «Техническая изоляция и огнезащита»</t>
  </si>
  <si>
    <t>Казань</t>
  </si>
  <si>
    <t>Нижний Новгород</t>
  </si>
  <si>
    <t>Анатолий Бабанин
Региональный торговый представитель, направление «Техническая изоляция и огнезащита»</t>
  </si>
  <si>
    <t>Новосибирск</t>
  </si>
  <si>
    <t>Николай Никитин
Региональный торговый представитель, направление «Техническая изоляция и огнезащита»</t>
  </si>
  <si>
    <t>Ростов-на-Дону</t>
  </si>
  <si>
    <t>Санкт-Петербург</t>
  </si>
  <si>
    <t>Александр Зозуля
Региональный менеджер по продажам, направление «Техническая изоляция и огнезащита»</t>
  </si>
  <si>
    <t>Антон Стефанович
Региональный торговый представитель, направление «Техническая изоляция и огнезащита»</t>
  </si>
  <si>
    <t>+7 921 953 60 85
anton.stefanovich@rockwool.com</t>
  </si>
  <si>
    <t>Тюмень</t>
  </si>
  <si>
    <t>Дмитрий Гончаров
Региональный торговый представитель, направление «Техническая изоляция и огнезащита»</t>
  </si>
  <si>
    <t>Александр Чернышев
Региональный торговый представитель, направление «Техническая изоляция и огнезащита»</t>
  </si>
  <si>
    <t>К оглавлению</t>
  </si>
  <si>
    <t>Контактная информация</t>
  </si>
  <si>
    <t>цветом выделяются листы и ячейки, в которые были внесены изменения</t>
  </si>
  <si>
    <t>За наиболее актуальной информацией обращайтесь в компанию ROCKWOOL</t>
  </si>
  <si>
    <t>Цилиндры</t>
  </si>
  <si>
    <t>WIRED MAT 80
с покрытием сеткой из гальванизированной проволоки</t>
  </si>
  <si>
    <t>WIRED MAT 80 SST
с покрытием сеткой из нержавеющей проволоки</t>
  </si>
  <si>
    <t>ALU WIRED MAT 80
с покрытием сеткой из гальванизированной проволоки, кашированный армир. алюм. фольгой</t>
  </si>
  <si>
    <t>WIRED MAT 105
с покрытием сеткой из гальванизированной проволоки</t>
  </si>
  <si>
    <t>WIRED MAT 105 SST
с покрытием сеткой из нержавеющей проволоки</t>
  </si>
  <si>
    <t>ALU WIRED MAT 105 
с покрытием сеткой из гальванизированной проволоки кашированный алюм. фольгой</t>
  </si>
  <si>
    <t xml:space="preserve">WIRED MAT 50
c покрытием сеткой из гальванизированной проволоки </t>
  </si>
  <si>
    <t xml:space="preserve">4. Производство - Россия </t>
  </si>
  <si>
    <t>Маты</t>
  </si>
  <si>
    <t>Плиты</t>
  </si>
  <si>
    <t>Система ROCKFIRE: огнезащитное решение для железобетонных плит перекрытий (FT BARRIER / FT BARRIER D)</t>
  </si>
  <si>
    <t>ALU 1 WIRED MAT 80
с покрытием сеткой из гальванизированной проволоки, кашированный неармир. алюм. фольгой (Группа горючести НГ)</t>
  </si>
  <si>
    <t>ALU 1 WIRED MAT 105
с покрытием сеткой из гальванизированной проволоки кашированный неармир. алюм. фольгой (Группа горючести НГ)</t>
  </si>
  <si>
    <t>Центральный офис</t>
  </si>
  <si>
    <t>Центр проектирования</t>
  </si>
  <si>
    <t>+7 495 995 77 55
design.centre@rockwool.com</t>
  </si>
  <si>
    <t>Пресс-служба</t>
  </si>
  <si>
    <t>Обучение по продукции</t>
  </si>
  <si>
    <t>Профессиональные консультации</t>
  </si>
  <si>
    <t>8 800 200 22 77</t>
  </si>
  <si>
    <t>шт.</t>
  </si>
  <si>
    <t>цветом выделяются листы и ячейки, в которые былы внесены новые продукты, информация</t>
  </si>
  <si>
    <t>81753, 94642</t>
  </si>
  <si>
    <t>81755, 39815</t>
  </si>
  <si>
    <t>210360</t>
  </si>
  <si>
    <t>пг. м./ уп.</t>
  </si>
  <si>
    <t>Краска FT DÉCOR (белый)</t>
  </si>
  <si>
    <t>Краска FT DÉCOR RAL 7040 (светло-серый)</t>
  </si>
  <si>
    <t>Краска FT DÉCOR RAL 8019 (темно-серый)</t>
  </si>
  <si>
    <t>Категория</t>
  </si>
  <si>
    <t>A</t>
  </si>
  <si>
    <t>B</t>
  </si>
  <si>
    <t>C</t>
  </si>
  <si>
    <t>№ SAP</t>
  </si>
  <si>
    <t>WIRED MAT на паллетах</t>
  </si>
  <si>
    <t>ROCKWOOL Russia - ООО "РОКВУЛ"</t>
  </si>
  <si>
    <t>Wired Mat</t>
  </si>
  <si>
    <t>4. Условия для минимального заказа на каждую категорию продукции смотрите на листе "Условия отгрузки".</t>
  </si>
  <si>
    <t>Самоклеящееся покрытие для теплоизоляции</t>
  </si>
  <si>
    <t>Лопаев Федор 
Региональный торговый представитель, направление «Техническая изоляция и огнезащита»</t>
  </si>
  <si>
    <t>Самара</t>
  </si>
  <si>
    <t>Антон Шараев
Региональный торговый представитель, направление «Техническая изоляция и огнезащита»»</t>
  </si>
  <si>
    <t>+7 926 091 31 42
anton.sharaev@rockwool.com</t>
  </si>
  <si>
    <t>Москва</t>
  </si>
  <si>
    <t>1. Счет является действительным к оплате в течение 3-х банковских дней.</t>
  </si>
  <si>
    <t>2. Заказы на теплоизоляционные материалы поступают в производство с момента поступления денег на расчетный счет производителя.</t>
  </si>
  <si>
    <t>3. Условия для минимального заказа на каждую категорию продукции смотрите на листе "Условия отгрузки".</t>
  </si>
  <si>
    <t>За наиболее актуальной информацией обращайтесь в компанию ROCKWOOL.</t>
  </si>
  <si>
    <t>WIRED MAT (упаковка поштучно)</t>
  </si>
  <si>
    <t>Пачка</t>
  </si>
  <si>
    <t>шт./пач.</t>
  </si>
  <si>
    <t>м2/пач.</t>
  </si>
  <si>
    <t>м3/пач.</t>
  </si>
  <si>
    <t>руб./м3 
без НДС</t>
  </si>
  <si>
    <t>руб./м2 
без НДС</t>
  </si>
  <si>
    <t>руб./м2 
с НДС</t>
  </si>
  <si>
    <t>руб./м3
без НДС</t>
  </si>
  <si>
    <t>руб./м3 
с НДС</t>
  </si>
  <si>
    <t>Цена (при упаковке поштучно)</t>
  </si>
  <si>
    <t>4. * LAMELLA MAT L  30, 40 и 50 мм, а также KLIMAFIX 30 мм отгружаются кратно рулонам (складские позиции). Минимальный заказ остальных размеров - кратно паллете (24 рулона).</t>
  </si>
  <si>
    <t>INDUSTRIAL BATTS 80</t>
  </si>
  <si>
    <t>INDUSTRIAL BATTS 80 BF</t>
  </si>
  <si>
    <r>
      <t>Тепловая изоляция технологического и энергетического оборудования, тепловых сетей, магистральных и промышленных трубопроводов с температурой до 650</t>
    </r>
    <r>
      <rPr>
        <sz val="10"/>
        <rFont val="Calibri"/>
        <family val="2"/>
      </rPr>
      <t>°</t>
    </r>
    <r>
      <rPr>
        <sz val="10"/>
        <rFont val="Calibri"/>
        <family val="2"/>
      </rPr>
      <t>С.</t>
    </r>
  </si>
  <si>
    <t>Тепловая изоляция технологического и энергетического оборудования, тепловых сетей, магистральных и промышленных трубопроводов с температурой до 650°С.</t>
  </si>
  <si>
    <t>Огнезащита воздуховодов. Тепловая изоляция технологического и энергетического оборудования, тепловых сетей, магистральных и промышленных трубопроводов с температурой до 680°С.
Пределы огнестойкости (EI, мин):
25мм EI 60 мин
30мм EI 90 мин
40мм EI 120 мин
50мм EI 150 мин
60мм EI 180 мин
70мм EI 240 мин</t>
  </si>
  <si>
    <t>Тепловая изоляция технологического и энергетического оборудования, тепловых сетей, магистральных и промышленных трубопроводов с температурой до 680°С.</t>
  </si>
  <si>
    <t>Тепловая изоляция технологического и энергетического оборудования, тепловых сетей, магистральных и промышленных трубопроводов с температурой до 570°С.</t>
  </si>
  <si>
    <r>
      <t>Тепловая изоляция технологического и энергетического оборудования, тепловых сетей, магистральных и промышленных трубопроводов с температурой до 650°</t>
    </r>
    <r>
      <rPr>
        <sz val="10"/>
        <rFont val="Calibri"/>
        <family val="2"/>
      </rPr>
      <t>С.</t>
    </r>
  </si>
  <si>
    <r>
      <t>Теплоизоляция трубороводов, промышленного оборудования и т. д. Максимальная температура применения 570</t>
    </r>
    <r>
      <rPr>
        <sz val="10"/>
        <rFont val="Calibri"/>
        <family val="2"/>
      </rPr>
      <t>°</t>
    </r>
    <r>
      <rPr>
        <sz val="10"/>
        <rFont val="Calibri"/>
        <family val="2"/>
      </rPr>
      <t>С
Возможно производство продукции толщин 70, 80 и 90 мм по размерам 4000х1000.</t>
    </r>
  </si>
  <si>
    <r>
      <t>Теплоизоляция трубороводов, промышленного оборудования и т. д. Максимальная температура применения 570°</t>
    </r>
    <r>
      <rPr>
        <sz val="10"/>
        <rFont val="Calibri"/>
        <family val="2"/>
      </rPr>
      <t>С
Возможно производство продукции толщин 70, 80 и 90 мм по размерам 4000х1000.</t>
    </r>
  </si>
  <si>
    <t>Теплоизоляция  промышленного оборудования, бойлеров, котлов,  воздуховодов, резервуаров.
Максимальная температура применения 750°С.</t>
  </si>
  <si>
    <r>
      <t xml:space="preserve">Шумоизоляция котлов, тепловых насосов и воздуховодов со скоростью движения воздуха внутри до 20 м/с. 
Плиты покрыты стеклохолстом c </t>
    </r>
    <r>
      <rPr>
        <u val="single"/>
        <sz val="10"/>
        <rFont val="Calibri"/>
        <family val="2"/>
      </rPr>
      <t>двух</t>
    </r>
    <r>
      <rPr>
        <sz val="10"/>
        <rFont val="Calibri"/>
        <family val="2"/>
      </rPr>
      <t xml:space="preserve"> сторон</t>
    </r>
  </si>
  <si>
    <t>LAMELLA MAT L*
(пр-во Польша)</t>
  </si>
  <si>
    <t>KLIMAFIX*
(пр-во Польша)</t>
  </si>
  <si>
    <t>Industrial Batts 80 / Industrial Batts 80 BF</t>
  </si>
  <si>
    <t>1 упак.</t>
  </si>
  <si>
    <t>Lamella Mat L (пр-во Польша)</t>
  </si>
  <si>
    <t>Klimafix (пр-во Польша)</t>
  </si>
  <si>
    <t>ТЕХ БАТТС / ТЕХ БАТТС ALU</t>
  </si>
  <si>
    <t>80 пач.</t>
  </si>
  <si>
    <t>3 т</t>
  </si>
  <si>
    <t>6 т</t>
  </si>
  <si>
    <t>6 т (9 т ELA)</t>
  </si>
  <si>
    <t>4,5 т</t>
  </si>
  <si>
    <t>9 т</t>
  </si>
  <si>
    <t>4 т</t>
  </si>
  <si>
    <t>Условия минимального заказа для категорий АВС</t>
  </si>
  <si>
    <t>Продукт</t>
  </si>
  <si>
    <t>Теплоизоляция  промышленного оборудования,  воздуховодов, резервуаров. 
Максимальная температура применения 450°С
Диапазон толщин: 50-200 мм с шагом 10 мм
Возможна кашировка алюминиевой фальгой*</t>
  </si>
  <si>
    <t>Теплоизоляция  промышленного оборудования, бойлеров, котлов,  воздуховодов, резервуаров.
Максимальная температура применения 550°С
Диапазон толщин: 50-200 мм с шагом 10 мм
Возможна кашировка алюминиевой фальгой*</t>
  </si>
  <si>
    <t>Теплоизоляция  промышленного оборудования, бойлеров, котлов,  воздуховодов, резервуаров.
Максимальная температура применения 665°С
Диапазон толщин: 50-200 мм с шагом 10 мм
Возможна кашировка алюминиевой фальгой*</t>
  </si>
  <si>
    <t>Теплоизоляция  промышленного оборудования, бойлеров, котлов,  воздуховодов, резервуаров.
Максимальная температура применения 700°С
Диапазон толщин: 50-180 мм с шагом 10 мм
Возможна кашировка алюминиевой фальгой*</t>
  </si>
  <si>
    <r>
      <t>Теплоизоляция  промышленного оборудования, бойлеров, котлов,  воздуховодов, резервуаров.
Максимальная температура применения 750</t>
    </r>
    <r>
      <rPr>
        <b/>
        <sz val="10"/>
        <rFont val="Calibri"/>
        <family val="2"/>
      </rPr>
      <t>°</t>
    </r>
    <r>
      <rPr>
        <sz val="10"/>
        <rFont val="Calibri"/>
        <family val="2"/>
      </rPr>
      <t>С
Диапазон толщин: 50-160 мм с шагом 10 мм
Возможна кашировка алюминиевой фальгой*</t>
    </r>
  </si>
  <si>
    <t>Теплоизоляция  промышленного оборудования, бойлеров, котлов,  воздуховодов, резервуаров. 
Максимальная температура применения 750°С
Диапазон толщин: 30-140 мм с шагом 10 мм</t>
  </si>
  <si>
    <t>Теплоизоляция  промышленного оборудования, бойлеров, котлов,  воздуховодов, резервуаров. 
Теплоизоляция при устройстве каминного оборудования</t>
  </si>
  <si>
    <r>
      <t xml:space="preserve">Шумоизоляция котлов, тепловых насосов и воздуховодов со скоростью движения воздуха внутри до 20 м/с. 
Плиты покрыты стеклохолстом с </t>
    </r>
    <r>
      <rPr>
        <u val="single"/>
        <sz val="10"/>
        <rFont val="Calibri"/>
        <family val="2"/>
      </rPr>
      <t>одной</t>
    </r>
    <r>
      <rPr>
        <sz val="10"/>
        <rFont val="Calibri"/>
        <family val="2"/>
      </rPr>
      <t xml:space="preserve"> стороны</t>
    </r>
  </si>
  <si>
    <r>
      <t xml:space="preserve">4. * Стоимость кашировки продукции ТЕХ БАТТС алюминиевой фольгой - </t>
    </r>
    <r>
      <rPr>
        <b/>
        <sz val="11"/>
        <rFont val="Calibri"/>
        <family val="2"/>
      </rPr>
      <t>47,20 руб./м2 с НДС</t>
    </r>
    <r>
      <rPr>
        <sz val="11"/>
        <rFont val="Calibri"/>
        <family val="2"/>
      </rPr>
      <t>.</t>
    </r>
  </si>
  <si>
    <t>5. Все толщины ТЕХ БАТТС, не указанные в таблице, а так же кашированная продукция ТЕХ БАТТС относятся к категории С.</t>
  </si>
  <si>
    <t>FT BARRIER
(плита 1000х600х__)</t>
  </si>
  <si>
    <t>FT BARRIER D 
(плита 1000х600х__)</t>
  </si>
  <si>
    <t>шайба+анкер (80 мм) х5</t>
  </si>
  <si>
    <t>шайба+анкер (110 мм) х5</t>
  </si>
  <si>
    <t>шайба+анкер (140 мм) х5</t>
  </si>
  <si>
    <t>шайба+анкер (170 мм) х5</t>
  </si>
  <si>
    <t>шайба+анкер (200 мм) х5</t>
  </si>
  <si>
    <t>шайба+анкер (250 мм) х5</t>
  </si>
  <si>
    <t>Расход крепления 
на плиту</t>
  </si>
  <si>
    <t>УПАКОВКА</t>
  </si>
  <si>
    <t>Расход</t>
  </si>
  <si>
    <t># SAP</t>
  </si>
  <si>
    <t>Единица продажи</t>
  </si>
  <si>
    <t>шт./уп.</t>
  </si>
  <si>
    <t>ед.изм.</t>
  </si>
  <si>
    <t>ед.изм./м2</t>
  </si>
  <si>
    <t>руб./ЕИ 
без НДС</t>
  </si>
  <si>
    <t>руб./ЕИ 
с НДС</t>
  </si>
  <si>
    <t>руб./уп.
без НДС</t>
  </si>
  <si>
    <t>руб./уп.
с НДС</t>
  </si>
  <si>
    <t>--</t>
  </si>
  <si>
    <t>рул.</t>
  </si>
  <si>
    <t>кор.</t>
  </si>
  <si>
    <t>пач.</t>
  </si>
  <si>
    <t>кг</t>
  </si>
  <si>
    <t>Cтальные анкеры Termoclip Стена-4</t>
  </si>
  <si>
    <t>Стальной анкер Termoclip Стена-4 - 80 мм</t>
  </si>
  <si>
    <t>Стальной анкер Termoclip Стена-4 - 110 мм</t>
  </si>
  <si>
    <t>Стальной анкер Termoclip Стена-4 - 140мм</t>
  </si>
  <si>
    <t>Стальной анкер Termoclip Стена-4 - 170 мм</t>
  </si>
  <si>
    <t>Стальной анкер Termoclip Стена-4 - 200 мм</t>
  </si>
  <si>
    <t>Стальной анкер Termoclip Стена-4 - 250 мм</t>
  </si>
  <si>
    <t>7.5-8.3</t>
  </si>
  <si>
    <t>133610</t>
  </si>
  <si>
    <t>Тарельчатый держатель Termoclip Стена-4</t>
  </si>
  <si>
    <t>100528</t>
  </si>
  <si>
    <t>100527</t>
  </si>
  <si>
    <t>100525</t>
  </si>
  <si>
    <t>100523</t>
  </si>
  <si>
    <t>100522</t>
  </si>
  <si>
    <t>100519</t>
  </si>
  <si>
    <t>Анкер</t>
  </si>
  <si>
    <t>Шайба</t>
  </si>
  <si>
    <t>Цена креплений
руб./шт. без НДС</t>
  </si>
  <si>
    <t>СИСТЕМА ROCKFIRE (ИЗОЛЯЦИЯ): FT BARRIER / FT BARRIER D / CONLIT SL 150</t>
  </si>
  <si>
    <t>Декоративная краска FT DÉCOR</t>
  </si>
  <si>
    <t>1.5-1.8</t>
  </si>
  <si>
    <t>50694</t>
  </si>
  <si>
    <t>192077</t>
  </si>
  <si>
    <t>222080</t>
  </si>
  <si>
    <t>вед.</t>
  </si>
  <si>
    <t>120727</t>
  </si>
  <si>
    <t xml:space="preserve">Клей CONLIT GLUE (Россия) </t>
  </si>
  <si>
    <t>Огнезащитное решение для железобетонных плит перекрытий</t>
  </si>
  <si>
    <t>Огнезащитное решение для железобетонных плит перекрытий (двойная плотность)</t>
  </si>
  <si>
    <t>СОПУТСТВУЮЩАЯ ПРОДУКЦИЯ ДЛЯ FT BARRIER / FT BARRIER D</t>
  </si>
  <si>
    <t>СОПУТСТВУЮЩАЯ ПРОДУКЦИЯ ДЛЯ CONLIT SL 150</t>
  </si>
  <si>
    <t>Стальная шайба Termoclip Стена-4</t>
  </si>
  <si>
    <t>Клей CONLIT</t>
  </si>
  <si>
    <t>Краска CONLIT (для повышения предела огнестойкости несущих металлических конструкций до 30 мин.)</t>
  </si>
  <si>
    <t>4. * В состав огнезащитного решения FT BARRIER / FT BARRIER D помимо огнезащитных плит ROCKWOOL входят стальные анкеры Termoclip Стена-4 и стальная шайба.</t>
  </si>
  <si>
    <t>254990</t>
  </si>
  <si>
    <t>ROCKprotect (50 м, ш = 500 мм)</t>
  </si>
  <si>
    <t>Лента стальная бандажная перфорированная "волнистая"  (для крепления теплоизоляции и подвески/крепления воздуховодов/трубопроводов)</t>
  </si>
  <si>
    <t>Лента стальная перфорированная для крепления огнезащиты на возуховоды (WM 105)</t>
  </si>
  <si>
    <t>Лента стальная бандажная перфорированная (для крепления теплоизоляции)</t>
  </si>
  <si>
    <t>Лента алюминиевая самоклеящаяся  (для проклейки швов и герметизации стыков)</t>
  </si>
  <si>
    <t>Лента стальная бандажная ЛС-1 12х0,5х30</t>
  </si>
  <si>
    <t>Лента стальная бандажная ЛС-1 19х0,5х30</t>
  </si>
  <si>
    <t>Лента стальная бандажная ЛС-1 25х0,5х30</t>
  </si>
  <si>
    <t>Лента стальная бандажная ЛС-1 12х0,7х30</t>
  </si>
  <si>
    <t>Лента стальная бандажная ЛС-1 19х0,7х30</t>
  </si>
  <si>
    <t>Лента стальная бандажная ЛС-1 25х0,7х30</t>
  </si>
  <si>
    <t>Лента стальная бандажная ЛС-2 19х0,5х30</t>
  </si>
  <si>
    <t>Лента стальная бандажная ЛС-2 19х0,7х30</t>
  </si>
  <si>
    <t>Лента стальная бандажная ЛС-2 19х0,9х30</t>
  </si>
  <si>
    <t>Лента стальная бандажная ЛС-1 19х0,9х30</t>
  </si>
  <si>
    <t>Лента стальная бандажная ЛС-1 25х0,9х30</t>
  </si>
  <si>
    <t>Лента алюминиевая самоклеящаяся ЛАС (50 м, ш = 100 мм)</t>
  </si>
  <si>
    <t>Лента алюминиевая самоклеящаяся ЛАС (50 м, ш = 75 мм)</t>
  </si>
  <si>
    <t>Лента алюминиевая самоклеящаяся ЛАС (50 м, ш = 50 мм)</t>
  </si>
  <si>
    <t>Лента алюминиевая самоклеящаяся армированная ЛАС-А (50 м, ш = 100 мм)</t>
  </si>
  <si>
    <t>Лента алюминиевая самоклеящаяся армированная ЛАС-А (50 м, ш = 75 мм)</t>
  </si>
  <si>
    <t>Лента алюминиевая самоклеящаяся армированная ЛАС-А (50 м, ш = 50 мм)</t>
  </si>
  <si>
    <t>68626</t>
  </si>
  <si>
    <t>68629</t>
  </si>
  <si>
    <t>70119</t>
  </si>
  <si>
    <t>68621</t>
  </si>
  <si>
    <t>68622</t>
  </si>
  <si>
    <t>70122</t>
  </si>
  <si>
    <t>207637</t>
  </si>
  <si>
    <t>207641</t>
  </si>
  <si>
    <t>207816</t>
  </si>
  <si>
    <t>207817</t>
  </si>
  <si>
    <t>207819</t>
  </si>
  <si>
    <t>207833</t>
  </si>
  <si>
    <t>207835</t>
  </si>
  <si>
    <t>207838</t>
  </si>
  <si>
    <t>218962</t>
  </si>
  <si>
    <t xml:space="preserve">Система ROCKFIRE: компоненты огнезащитного решения для крепления WIRED MAT 80 и WIRED MAT 105 на корпусе огнестойкого воздуховода (пр-во "ТЕРМОКЛИП") </t>
  </si>
  <si>
    <r>
      <t xml:space="preserve">Приварные стальные обмедненные штифты </t>
    </r>
    <r>
      <rPr>
        <b/>
        <sz val="11"/>
        <rFont val="Calibri"/>
        <family val="2"/>
      </rPr>
      <t>CT/WP2</t>
    </r>
    <r>
      <rPr>
        <sz val="11"/>
        <rFont val="Calibri"/>
        <family val="2"/>
      </rPr>
      <t xml:space="preserve"> диаметром 2 мм для аппаратов трансформаторного типа (Clim PW-33 и др.)</t>
    </r>
  </si>
  <si>
    <t>187157</t>
  </si>
  <si>
    <t>227415</t>
  </si>
  <si>
    <t>227417</t>
  </si>
  <si>
    <t>227609</t>
  </si>
  <si>
    <t>187517</t>
  </si>
  <si>
    <t>227132</t>
  </si>
  <si>
    <r>
      <t>Приварные стальные обмедненные штифты</t>
    </r>
    <r>
      <rPr>
        <b/>
        <sz val="11"/>
        <rFont val="Calibri"/>
        <family val="2"/>
      </rPr>
      <t xml:space="preserve"> CD/WP2 </t>
    </r>
    <r>
      <rPr>
        <sz val="11"/>
        <rFont val="Calibri"/>
        <family val="2"/>
      </rPr>
      <t>диаметром 2 мм для аппаратов конденсаторного типа (Clim СDW-45, HBS CD 1501 и др.)</t>
    </r>
  </si>
  <si>
    <t>188228</t>
  </si>
  <si>
    <t>188227</t>
  </si>
  <si>
    <t>187515</t>
  </si>
  <si>
    <r>
      <t xml:space="preserve">Стальная фиксирующая шайба </t>
    </r>
    <r>
      <rPr>
        <b/>
        <sz val="11"/>
        <rFont val="Calibri"/>
        <family val="2"/>
      </rPr>
      <t>PW2/CS</t>
    </r>
    <r>
      <rPr>
        <sz val="11"/>
        <rFont val="Calibri"/>
        <family val="2"/>
      </rPr>
      <t xml:space="preserve"> 
(используется в комплекте с CT/WP2 и CD/WP2)</t>
    </r>
  </si>
  <si>
    <t>Стальная фиксирующая шайба PW2/CS</t>
  </si>
  <si>
    <t>187527</t>
  </si>
  <si>
    <t>Приварной элемент CD/PWP 2,7 - 25</t>
  </si>
  <si>
    <t>Приварной элемент CD/PWP 2,7 - 28</t>
  </si>
  <si>
    <t>Приварной элемент CD/PWP 2,7 - 38</t>
  </si>
  <si>
    <t>Приварной элемент CD/PWP 2,7 - 48</t>
  </si>
  <si>
    <t>Приварной элемент CD/PWP 2,7 - 58</t>
  </si>
  <si>
    <t>Приварной элемент CD/PWP 2,7 - 68</t>
  </si>
  <si>
    <t>Приварной элемент CD/PWP 2,7  - 80</t>
  </si>
  <si>
    <t>Приварной элемент CD/PWP 2,7 - 90</t>
  </si>
  <si>
    <t>Приварной элемент CD/PWP 2,7 - 100</t>
  </si>
  <si>
    <t>Приварной элемент CD/PWP 2,7 ISOL - 25</t>
  </si>
  <si>
    <t>Приварной элемент CD/PWP 2,7 ISOL - 28</t>
  </si>
  <si>
    <t>Приварной элемент CD/PWP 2,7 ISOL - 38</t>
  </si>
  <si>
    <t>Приварной элемент CD/PWP 2,7 ISOL - 48</t>
  </si>
  <si>
    <t>Приварной элемент CD/PWP 2,7 ISOL - 58</t>
  </si>
  <si>
    <t>Приварной элемент CD/PWP 2,7 ISOL - 68</t>
  </si>
  <si>
    <t>Приварной элемент CD/PWP 2,7 ISOL - 80</t>
  </si>
  <si>
    <t>Приварной элемент CD/PWP 2,7 ISOL - 90</t>
  </si>
  <si>
    <t>Приварной элемент CD/PWP 2,7 ISOL - 100</t>
  </si>
  <si>
    <t>184134</t>
  </si>
  <si>
    <t>184135</t>
  </si>
  <si>
    <t>184073</t>
  </si>
  <si>
    <t>184136</t>
  </si>
  <si>
    <t>186912</t>
  </si>
  <si>
    <t>186941</t>
  </si>
  <si>
    <t>186942</t>
  </si>
  <si>
    <t>186943</t>
  </si>
  <si>
    <t>186944</t>
  </si>
  <si>
    <t>219007</t>
  </si>
  <si>
    <r>
      <t xml:space="preserve">Приварные элементы </t>
    </r>
    <r>
      <rPr>
        <b/>
        <sz val="11"/>
        <rFont val="Calibri"/>
        <family val="2"/>
      </rPr>
      <t>CD/PWP2.7</t>
    </r>
    <r>
      <rPr>
        <sz val="11"/>
        <rFont val="Calibri"/>
        <family val="2"/>
      </rPr>
      <t>, состоящие из обмедненной шпильки диаметром 2.7 мм и стальной шайбы диаметром 30 мм</t>
    </r>
  </si>
  <si>
    <t>Приварные элементы CD/PWP2.7, состоящие из стальной обмедненной шпильки диаметром 2.7 мм и стальной шайбы диаметром 30 мм (основание шпильки близ шайбы дополнительно изолировано для использования при креплении материалов, покрытых алюминиевой фольгой)</t>
  </si>
  <si>
    <t>227610</t>
  </si>
  <si>
    <t>227615</t>
  </si>
  <si>
    <t>187522</t>
  </si>
  <si>
    <t>187524</t>
  </si>
  <si>
    <t>227617</t>
  </si>
  <si>
    <t>227624</t>
  </si>
  <si>
    <t>239323</t>
  </si>
  <si>
    <t>227633</t>
  </si>
  <si>
    <t>227796</t>
  </si>
  <si>
    <t>227800</t>
  </si>
  <si>
    <t>219005</t>
  </si>
  <si>
    <t>219008</t>
  </si>
  <si>
    <t>219009</t>
  </si>
  <si>
    <t>219010</t>
  </si>
  <si>
    <t>219014</t>
  </si>
  <si>
    <t>руб./ЕИ
без НДС</t>
  </si>
  <si>
    <t>2. Отгрузка производится кратно упаковкам</t>
  </si>
  <si>
    <t>+7 963 677 36 54
roman.bochkov@rockwool.com</t>
  </si>
  <si>
    <t>+7 967 097 92 72
andrey.vinogradov@rockwool.com</t>
  </si>
  <si>
    <t>+7 963 996 64 82
fedor.lopaev@rockwool.com</t>
  </si>
  <si>
    <t>+7 921 995 62 00
alexander.zozulya@rockwool.com</t>
  </si>
  <si>
    <t>+7 918 558 73 21
alexander.chernyshev@rockwool.com</t>
  </si>
  <si>
    <t>+7 953 415 41 86
anatoly.babanin@rockwool.com</t>
  </si>
  <si>
    <t>+7 929 269 44 14
dmitry.goncharov@rockwool.com</t>
  </si>
  <si>
    <t>+7 913 917 46 24
nikolay.nikitin@rockwool.com</t>
  </si>
  <si>
    <t>+7 963 996 64 94
alexandra.yurkina@rockwool.com</t>
  </si>
  <si>
    <t>Сопутствующая продукция для FT BARRIER / FT BARRIER D</t>
  </si>
  <si>
    <t>Сопутствующая продукция для CONLIT SL 150</t>
  </si>
  <si>
    <t>Диаметр трубы</t>
  </si>
  <si>
    <t>ОГНЕЗАЩИТНОЕ РЕШЕНИЕ FT BARRIER*</t>
  </si>
  <si>
    <t>ОГНЕЗАЩИТНОЕ РЕШЕНИЕ FT BARRIER D*</t>
  </si>
  <si>
    <t>Система ROCKFIRE: огнезащитное решение для стальных конструкций (CONLIT SL 150)</t>
  </si>
  <si>
    <t>Аксессуары к технической изоляции (лента ЛАС и бандажная лента)</t>
  </si>
  <si>
    <t>СИСТЕМНЫЕ КОМПОНЕНТЫ</t>
  </si>
  <si>
    <t>Краска CONLIT</t>
  </si>
  <si>
    <t>Условные обозначения в документе:</t>
  </si>
  <si>
    <t>ТЕХ БАТТС / FIRE BATTS / INDUSTRIAL BATTS</t>
  </si>
  <si>
    <t>FIRE BATTS 
(пр-во Россия)</t>
  </si>
  <si>
    <t>ALU FIRE BATTS 
(пр-во Россия)</t>
  </si>
  <si>
    <t>FIRE BATTS 110**
(пр-во Дания)</t>
  </si>
  <si>
    <t>ALU FIRE BATTS 110** 
(пр-во Дания)</t>
  </si>
  <si>
    <t>7. ** Поставка продукции FIRE BATTS 110 / ALU FIRE BATTS 110 производится на поддонах.</t>
  </si>
  <si>
    <t>6. Цена на толщины ТЕХ БАТТС, неуказанные в прайс-листе рассчитываются исходя их цены за куб (= цена за куб категории С * толщина (в мм) / 1000) .</t>
  </si>
  <si>
    <t>LAMELLA MAT L / KLIMAFIX / ТЕХ МАТ</t>
  </si>
  <si>
    <t>Приварной штифт для аппаратов трасформаторного типа CT/WP2 - 19мм</t>
  </si>
  <si>
    <t>Приварной штифт для аппаратов трасформаторного типа CT/WP2 - 25мм</t>
  </si>
  <si>
    <t>Приварной штифт для аппаратов трасформаторного типа CT/WP2 - 32мм</t>
  </si>
  <si>
    <t>Приварной штифт для аппаратов трасформаторного типа CT/WP2 - 42мм</t>
  </si>
  <si>
    <t>Приварной штифт для аппаратов трасформаторного типа CT/WP2 - 51мм</t>
  </si>
  <si>
    <t>Приварной штифт для аппаратов трасформаторного типа CT/WP2 - 63мм</t>
  </si>
  <si>
    <t>Приварной штифт для аппаратов трасформаторного типа CT/WP2 - 76мм</t>
  </si>
  <si>
    <t>Приварной штифт для аппаратов трасформаторного типа CT/WP2 - 89мм</t>
  </si>
  <si>
    <t>Приварной штифт для аппаратов трасформаторного типа CT/WP2 - 105мм</t>
  </si>
  <si>
    <t>Приварной штифт для аппаратов трасформаторного типа CT/WP2 - 114мм</t>
  </si>
  <si>
    <t>Приварной штифт для аппаратов конденсаторного типа CD/WP2 - 20мм</t>
  </si>
  <si>
    <t>Приварной штифт для аппаратов конденсаторного типа CD/WP2 - 30мм</t>
  </si>
  <si>
    <t>Приварной штифт для аппаратов конденсаторного типа CD/WP2 - 40мм</t>
  </si>
  <si>
    <t>Приварной штифт для аппаратов конденсаторного типа CD/WP2 - 50мм</t>
  </si>
  <si>
    <t>Приварной штифт для аппаратов конденсаторного типа CD/WP2 - 60мм</t>
  </si>
  <si>
    <t>Приварной штифт для аппаратов конденсаторного типа CD/WP2 - 70мм</t>
  </si>
  <si>
    <t>Приварной штифт для аппаратов конденсаторного типа CD/WP2 - 80мм</t>
  </si>
  <si>
    <t>Приварной штифт для аппаратов конденсаторного типа CD/WP2 - 90мм</t>
  </si>
  <si>
    <t>Приварной штифт для аппаратов конденсаторного типа CD/WP2 - 100мм</t>
  </si>
  <si>
    <t>3. Сроки поставки уточняйте у линейного специалиста.</t>
  </si>
  <si>
    <t>+7 495 995 77 55
press@rockwool.ru</t>
  </si>
  <si>
    <t>+7 343 319 41 08 / +7 922 109 41 08
konstantin.borozdin@rockwool.com</t>
  </si>
  <si>
    <t>+7 922 109 53 23
alexey.kalmykov@rockwool.com</t>
  </si>
  <si>
    <t>Станислав Бухамет
Региональный торговый представитель, направление «Техническая изоляция и огнезащита»</t>
  </si>
  <si>
    <t>+7 987 226 98 66
stanislav.buhamet@rockwool.com</t>
  </si>
  <si>
    <t>FIRE BATTS (пр-во Россия)</t>
  </si>
  <si>
    <t>FIRE BATTS (пр-во Дания)</t>
  </si>
  <si>
    <t>FT Barrier / FT Barrier D</t>
  </si>
  <si>
    <t>Conlit SL 150</t>
  </si>
  <si>
    <t>СОПУТСТВУЮЩАЯ ПРОДУКЦИЯ</t>
  </si>
  <si>
    <t xml:space="preserve">ПРАЙС-ЛИСТ НА ТЕПЛОИЗОЛЯЦИОННУЮ ПРОДУКЦИЮ </t>
  </si>
  <si>
    <t>236004, г. Калининград</t>
  </si>
  <si>
    <t>ул. Дюнная 18</t>
  </si>
  <si>
    <t>тел. (4012) 64-23-83</t>
  </si>
  <si>
    <t>факс: (4012) 64-19-71</t>
  </si>
  <si>
    <t>Ул. Дюнная 18</t>
  </si>
  <si>
    <t>от 1 января 2019 года</t>
  </si>
  <si>
    <t>руб./м2 
с НДС 20%</t>
  </si>
  <si>
    <t>руб./м3 
с НДС 20%</t>
  </si>
  <si>
    <t>от 1 января 2019г.</t>
  </si>
  <si>
    <t>тел. (4012) 64-23-83, 64-19-71</t>
  </si>
  <si>
    <t>от 01 января 2019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</si>
</sst>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0.000"/>
    <numFmt numFmtId="166" formatCode="#,##0.00_р_."/>
    <numFmt numFmtId="167" formatCode="#,##0.000"/>
    <numFmt numFmtId="168" formatCode="_-* #,##0\ _р_._-;\-* #,##0\ _р_._-;_-* &quot;-&quot;\ _р_._-;_-@_-"/>
    <numFmt numFmtId="169" formatCode="_-* #,##0.00\ _р_._-;\-* #,##0.00\ _р_._-;_-* &quot;-&quot;??\ _р_._-;_-@_-"/>
    <numFmt numFmtId="170" formatCode="0.0%"/>
    <numFmt numFmtId="171" formatCode="#,##0.0"/>
  </numFmts>
  <fonts count="72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9"/>
      <name val="Times New Roman"/>
      <family val="1"/>
    </font>
    <font>
      <sz val="12"/>
      <color indexed="23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4"/>
      <color indexed="9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indexed="12"/>
      <name val="Calibri"/>
      <family val="2"/>
    </font>
    <font>
      <sz val="10"/>
      <name val="NTTimes/Cyrillic"/>
      <family val="0"/>
    </font>
    <font>
      <sz val="10"/>
      <name val="Arial CYR"/>
      <family val="0"/>
    </font>
    <font>
      <u val="single"/>
      <sz val="14"/>
      <color indexed="12"/>
      <name val="Arial"/>
      <family val="2"/>
    </font>
    <font>
      <b/>
      <u val="single"/>
      <sz val="12"/>
      <color indexed="12"/>
      <name val="Arial"/>
      <family val="2"/>
    </font>
    <font>
      <b/>
      <sz val="16"/>
      <name val="Arial"/>
      <family val="2"/>
    </font>
    <font>
      <sz val="16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b/>
      <u val="single"/>
      <sz val="12"/>
      <color indexed="12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u val="single"/>
      <sz val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6"/>
      <name val="Calibri"/>
      <family val="2"/>
    </font>
    <font>
      <sz val="12"/>
      <name val="Arial Cyr"/>
      <family val="2"/>
    </font>
    <font>
      <sz val="9"/>
      <name val="Calibri"/>
      <family val="2"/>
    </font>
    <font>
      <b/>
      <u val="single"/>
      <sz val="10"/>
      <name val="Calibri"/>
      <family val="2"/>
    </font>
    <font>
      <b/>
      <u val="single"/>
      <sz val="16"/>
      <color indexed="12"/>
      <name val="Calibri"/>
      <family val="2"/>
    </font>
    <font>
      <u val="single"/>
      <sz val="12"/>
      <color indexed="12"/>
      <name val="Calibri"/>
      <family val="2"/>
    </font>
    <font>
      <sz val="10"/>
      <color indexed="23"/>
      <name val="Calibri"/>
      <family val="2"/>
    </font>
    <font>
      <sz val="12"/>
      <color indexed="23"/>
      <name val="Calibri"/>
      <family val="2"/>
    </font>
    <font>
      <b/>
      <sz val="10"/>
      <color indexed="9"/>
      <name val="Calibri"/>
      <family val="2"/>
    </font>
    <font>
      <b/>
      <sz val="1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</fills>
  <borders count="17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tted"/>
      <bottom style="dotted"/>
    </border>
    <border>
      <left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/>
      <top style="dotted"/>
      <bottom style="dotted"/>
    </border>
    <border>
      <left style="thin"/>
      <right style="dotted"/>
      <top style="dotted"/>
      <bottom style="dotted"/>
    </border>
    <border>
      <left style="dotted"/>
      <right style="thin"/>
      <top style="dotted"/>
      <bottom style="dotted"/>
    </border>
    <border>
      <left/>
      <right/>
      <top style="dotted"/>
      <bottom style="dotted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dotted"/>
    </border>
    <border>
      <left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/>
      <top style="medium"/>
      <bottom style="dotted"/>
    </border>
    <border>
      <left style="thin"/>
      <right style="dotted"/>
      <top style="medium"/>
      <bottom style="dotted"/>
    </border>
    <border>
      <left style="dotted"/>
      <right style="thin"/>
      <top style="medium"/>
      <bottom style="dotted"/>
    </border>
    <border>
      <left/>
      <right/>
      <top style="medium"/>
      <bottom style="dotted"/>
    </border>
    <border>
      <left style="dotted"/>
      <right style="medium"/>
      <top style="medium"/>
      <bottom style="dotted"/>
    </border>
    <border>
      <left style="dotted"/>
      <right style="medium"/>
      <top style="dotted"/>
      <bottom style="dotted"/>
    </border>
    <border>
      <left style="thin"/>
      <right style="thin"/>
      <top style="dotted"/>
      <bottom style="medium"/>
    </border>
    <border>
      <left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/>
      <top style="dotted"/>
      <bottom style="medium"/>
    </border>
    <border>
      <left style="thin"/>
      <right style="dotted"/>
      <top style="dotted"/>
      <bottom style="medium"/>
    </border>
    <border>
      <left style="dotted"/>
      <right style="thin"/>
      <top style="dotted"/>
      <bottom style="medium"/>
    </border>
    <border>
      <left/>
      <right/>
      <top style="dotted"/>
      <bottom style="medium"/>
    </border>
    <border>
      <left style="thin"/>
      <right style="thin"/>
      <top style="dotted"/>
      <bottom/>
    </border>
    <border>
      <left/>
      <right style="dotted"/>
      <top style="dotted"/>
      <bottom/>
    </border>
    <border>
      <left style="dotted"/>
      <right style="dotted"/>
      <top style="dotted"/>
      <bottom/>
    </border>
    <border>
      <left style="dotted"/>
      <right/>
      <top style="dotted"/>
      <bottom/>
    </border>
    <border>
      <left style="thin"/>
      <right style="dotted"/>
      <top style="dotted"/>
      <bottom/>
    </border>
    <border>
      <left style="dotted"/>
      <right style="thin"/>
      <top style="dotted"/>
      <bottom/>
    </border>
    <border>
      <left/>
      <right/>
      <top style="dotted"/>
      <bottom/>
    </border>
    <border>
      <left style="dotted"/>
      <right style="medium"/>
      <top style="dotted"/>
      <bottom/>
    </border>
    <border>
      <left style="thin"/>
      <right style="thin"/>
      <top/>
      <bottom style="dotted"/>
    </border>
    <border>
      <left/>
      <right style="dotted"/>
      <top/>
      <bottom style="dotted"/>
    </border>
    <border>
      <left style="dotted"/>
      <right style="dotted"/>
      <top/>
      <bottom style="dotted"/>
    </border>
    <border>
      <left style="dotted"/>
      <right/>
      <top/>
      <bottom style="dotted"/>
    </border>
    <border>
      <left style="thin"/>
      <right style="dotted"/>
      <top/>
      <bottom style="dotted"/>
    </border>
    <border>
      <left style="dotted"/>
      <right style="thin"/>
      <top/>
      <bottom style="dotted"/>
    </border>
    <border>
      <left/>
      <right/>
      <top/>
      <bottom style="dotted"/>
    </border>
    <border>
      <left style="thin"/>
      <right style="thin"/>
      <top style="thin"/>
      <bottom style="dotted"/>
    </border>
    <border>
      <left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/>
      <top style="thin"/>
      <bottom style="dotted"/>
    </border>
    <border>
      <left style="thin"/>
      <right style="dotted"/>
      <top style="thin"/>
      <bottom style="dotted"/>
    </border>
    <border>
      <left style="dotted"/>
      <right style="thin"/>
      <top style="thin"/>
      <bottom style="dotted"/>
    </border>
    <border>
      <left/>
      <right/>
      <top style="thin"/>
      <bottom style="dotted"/>
    </border>
    <border>
      <left style="thin"/>
      <right style="thin"/>
      <top style="dotted"/>
      <bottom style="thin"/>
    </border>
    <border>
      <left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/>
      <top style="dotted"/>
      <bottom style="thin"/>
    </border>
    <border>
      <left style="thin"/>
      <right style="dotted"/>
      <top style="dotted"/>
      <bottom style="thin"/>
    </border>
    <border>
      <left style="dotted"/>
      <right style="thin"/>
      <top style="dotted"/>
      <bottom style="thin"/>
    </border>
    <border>
      <left/>
      <right/>
      <top style="dotted"/>
      <bottom style="thin"/>
    </border>
    <border>
      <left style="dotted"/>
      <right style="medium"/>
      <top style="thin"/>
      <bottom style="dotted"/>
    </border>
    <border>
      <left style="dotted"/>
      <right style="medium"/>
      <top style="dotted"/>
      <bottom style="thin"/>
    </border>
    <border>
      <left style="medium"/>
      <right style="thin">
        <color indexed="9"/>
      </right>
      <top style="medium"/>
      <bottom style="medium"/>
    </border>
    <border>
      <left style="thin">
        <color indexed="9"/>
      </left>
      <right style="medium"/>
      <top style="medium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medium"/>
      <bottom style="hair"/>
    </border>
    <border>
      <left style="thin"/>
      <right style="thin"/>
      <top style="hair"/>
      <bottom style="medium"/>
    </border>
    <border>
      <left style="dotted"/>
      <right style="medium"/>
      <top/>
      <bottom style="dotted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thin"/>
      <top style="hair"/>
      <bottom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dotted"/>
      <top style="thin"/>
      <bottom style="thin"/>
    </border>
    <border>
      <left style="dotted"/>
      <right style="thin"/>
      <top style="thin"/>
      <bottom style="thin"/>
    </border>
    <border>
      <left/>
      <right/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/>
      <bottom/>
    </border>
    <border>
      <left style="thin"/>
      <right style="thin"/>
      <top style="medium"/>
      <bottom style="thin"/>
    </border>
    <border>
      <left/>
      <right style="dotted"/>
      <top/>
      <bottom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 style="hair"/>
    </border>
    <border>
      <left/>
      <right style="thin"/>
      <top style="thin"/>
      <bottom style="hair"/>
    </border>
    <border>
      <left/>
      <right style="thin"/>
      <top/>
      <bottom style="hair"/>
    </border>
    <border>
      <left/>
      <right style="thin"/>
      <top style="hair"/>
      <bottom style="medium"/>
    </border>
    <border>
      <left/>
      <right style="thin"/>
      <top/>
      <bottom/>
    </border>
    <border>
      <left/>
      <right style="thin"/>
      <top style="hair"/>
      <bottom style="hair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 style="hair"/>
      <top style="thin"/>
      <bottom style="hair"/>
    </border>
    <border>
      <left/>
      <right style="hair"/>
      <top/>
      <bottom style="hair"/>
    </border>
    <border>
      <left style="thin"/>
      <right style="hair"/>
      <top/>
      <bottom style="thin"/>
    </border>
    <border>
      <left/>
      <right style="hair"/>
      <top/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medium"/>
    </border>
    <border>
      <left style="hair"/>
      <right style="medium"/>
      <top style="hair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/>
      <right style="thin"/>
      <top style="thin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dotted"/>
      <right style="thin"/>
      <top style="medium"/>
      <bottom style="medium"/>
    </border>
    <border>
      <left style="dotted"/>
      <right style="medium"/>
      <top style="medium"/>
      <bottom style="medium"/>
    </border>
    <border>
      <left style="dotted"/>
      <right style="thin"/>
      <top style="thin"/>
      <bottom style="medium"/>
    </border>
    <border>
      <left/>
      <right style="dotted"/>
      <top style="thin"/>
      <bottom style="medium"/>
    </border>
    <border>
      <left style="dotted"/>
      <right style="medium"/>
      <top style="thin"/>
      <bottom style="medium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2" borderId="1" applyNumberFormat="0" applyProtection="0">
      <alignment horizontal="left" vertical="center" indent="1"/>
    </xf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9" borderId="0" applyNumberFormat="0" applyBorder="0" applyAlignment="0" applyProtection="0"/>
    <xf numFmtId="0" fontId="63" fillId="7" borderId="2" applyNumberFormat="0" applyAlignment="0" applyProtection="0"/>
    <xf numFmtId="0" fontId="64" fillId="20" borderId="1" applyNumberFormat="0" applyAlignment="0" applyProtection="0"/>
    <xf numFmtId="0" fontId="65" fillId="20" borderId="2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67" fillId="21" borderId="7" applyNumberFormat="0" applyAlignment="0" applyProtection="0"/>
    <xf numFmtId="0" fontId="56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46" fillId="0" borderId="0">
      <alignment/>
      <protection/>
    </xf>
    <xf numFmtId="0" fontId="2" fillId="0" borderId="0">
      <alignment/>
      <protection/>
    </xf>
    <xf numFmtId="0" fontId="61" fillId="3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6" fillId="0" borderId="9" applyNumberFormat="0" applyFill="0" applyAlignment="0" applyProtection="0"/>
    <xf numFmtId="0" fontId="68" fillId="0" borderId="0" applyNumberFormat="0" applyFill="0" applyBorder="0" applyAlignment="0" applyProtection="0"/>
    <xf numFmtId="168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4" borderId="0" applyNumberFormat="0" applyBorder="0" applyAlignment="0" applyProtection="0"/>
  </cellStyleXfs>
  <cellXfs count="819">
    <xf numFmtId="0" fontId="0" fillId="0" borderId="0" xfId="0" applyAlignment="1">
      <alignment/>
    </xf>
    <xf numFmtId="0" fontId="4" fillId="24" borderId="0" xfId="41" applyFont="1" applyFill="1">
      <alignment/>
      <protection/>
    </xf>
    <xf numFmtId="0" fontId="4" fillId="0" borderId="0" xfId="41" applyFont="1">
      <alignment/>
      <protection/>
    </xf>
    <xf numFmtId="4" fontId="4" fillId="0" borderId="0" xfId="41" applyNumberFormat="1" applyFont="1">
      <alignment/>
      <protection/>
    </xf>
    <xf numFmtId="165" fontId="4" fillId="0" borderId="0" xfId="41" applyNumberFormat="1" applyFont="1">
      <alignment/>
      <protection/>
    </xf>
    <xf numFmtId="4" fontId="4" fillId="0" borderId="0" xfId="41" applyNumberFormat="1" applyFont="1" applyAlignment="1">
      <alignment/>
      <protection/>
    </xf>
    <xf numFmtId="4" fontId="6" fillId="24" borderId="0" xfId="41" applyNumberFormat="1" applyFont="1" applyFill="1" applyBorder="1" applyAlignment="1">
      <alignment horizontal="center" vertical="center" wrapText="1"/>
      <protection/>
    </xf>
    <xf numFmtId="0" fontId="7" fillId="24" borderId="0" xfId="41" applyFont="1" applyFill="1" applyBorder="1">
      <alignment/>
      <protection/>
    </xf>
    <xf numFmtId="0" fontId="7" fillId="24" borderId="0" xfId="41" applyFont="1" applyFill="1">
      <alignment/>
      <protection/>
    </xf>
    <xf numFmtId="4" fontId="6" fillId="24" borderId="0" xfId="41" applyNumberFormat="1" applyFont="1" applyFill="1" applyBorder="1" applyAlignment="1" applyProtection="1">
      <alignment horizontal="center"/>
      <protection hidden="1"/>
    </xf>
    <xf numFmtId="0" fontId="9" fillId="24" borderId="0" xfId="41" applyFont="1" applyFill="1" applyBorder="1" applyAlignment="1">
      <alignment horizontal="center"/>
      <protection/>
    </xf>
    <xf numFmtId="3" fontId="9" fillId="24" borderId="0" xfId="41" applyNumberFormat="1" applyFont="1" applyFill="1" applyBorder="1" applyAlignment="1">
      <alignment horizontal="center" vertical="center" wrapText="1"/>
      <protection/>
    </xf>
    <xf numFmtId="4" fontId="7" fillId="24" borderId="0" xfId="41" applyNumberFormat="1" applyFont="1" applyFill="1" applyBorder="1" applyAlignment="1">
      <alignment horizontal="center"/>
      <protection/>
    </xf>
    <xf numFmtId="2" fontId="7" fillId="24" borderId="0" xfId="41" applyNumberFormat="1" applyFont="1" applyFill="1" applyBorder="1">
      <alignment/>
      <protection/>
    </xf>
    <xf numFmtId="4" fontId="6" fillId="24" borderId="0" xfId="41" applyNumberFormat="1" applyFont="1" applyFill="1" applyBorder="1" applyAlignment="1">
      <alignment horizontal="left" vertical="top" wrapText="1"/>
      <protection/>
    </xf>
    <xf numFmtId="4" fontId="7" fillId="24" borderId="0" xfId="41" applyNumberFormat="1" applyFont="1" applyFill="1" applyBorder="1" applyAlignment="1">
      <alignment horizontal="left" vertical="top" wrapText="1"/>
      <protection/>
    </xf>
    <xf numFmtId="0" fontId="9" fillId="24" borderId="10" xfId="41" applyFont="1" applyFill="1" applyBorder="1" applyAlignment="1">
      <alignment horizontal="center"/>
      <protection/>
    </xf>
    <xf numFmtId="4" fontId="8" fillId="0" borderId="0" xfId="41" applyNumberFormat="1" applyFont="1" applyAlignment="1">
      <alignment/>
      <protection/>
    </xf>
    <xf numFmtId="0" fontId="6" fillId="24" borderId="0" xfId="41" applyFont="1" applyFill="1" applyBorder="1" applyAlignment="1">
      <alignment horizontal="center" vertical="center" wrapText="1"/>
      <protection/>
    </xf>
    <xf numFmtId="0" fontId="0" fillId="0" borderId="0" xfId="41" applyFont="1" applyAlignment="1">
      <alignment vertical="center"/>
      <protection/>
    </xf>
    <xf numFmtId="0" fontId="11" fillId="0" borderId="0" xfId="41" applyFont="1" applyAlignment="1">
      <alignment vertical="top"/>
      <protection/>
    </xf>
    <xf numFmtId="0" fontId="0" fillId="0" borderId="0" xfId="41" applyFont="1" applyAlignment="1">
      <alignment horizontal="left"/>
      <protection/>
    </xf>
    <xf numFmtId="0" fontId="0" fillId="0" borderId="0" xfId="41" applyFont="1">
      <alignment/>
      <protection/>
    </xf>
    <xf numFmtId="0" fontId="0" fillId="24" borderId="0" xfId="41" applyFont="1" applyFill="1">
      <alignment/>
      <protection/>
    </xf>
    <xf numFmtId="4" fontId="0" fillId="0" borderId="0" xfId="41" applyNumberFormat="1" applyFont="1" applyAlignment="1">
      <alignment/>
      <protection/>
    </xf>
    <xf numFmtId="0" fontId="11" fillId="0" borderId="0" xfId="41" applyFont="1" applyAlignment="1" applyProtection="1">
      <alignment vertical="top"/>
      <protection hidden="1"/>
    </xf>
    <xf numFmtId="0" fontId="15" fillId="0" borderId="0" xfId="41" applyFont="1" applyAlignment="1" applyProtection="1">
      <alignment vertical="top"/>
      <protection hidden="1"/>
    </xf>
    <xf numFmtId="0" fontId="11" fillId="24" borderId="0" xfId="41" applyFont="1" applyFill="1" applyAlignment="1">
      <alignment vertical="top"/>
      <protection/>
    </xf>
    <xf numFmtId="0" fontId="11" fillId="0" borderId="0" xfId="41" applyFont="1" applyBorder="1" applyAlignment="1" applyProtection="1">
      <alignment vertical="top"/>
      <protection hidden="1"/>
    </xf>
    <xf numFmtId="0" fontId="15" fillId="0" borderId="0" xfId="41" applyFont="1" applyBorder="1" applyAlignment="1" applyProtection="1">
      <alignment vertical="top"/>
      <protection hidden="1"/>
    </xf>
    <xf numFmtId="4" fontId="12" fillId="0" borderId="0" xfId="41" applyNumberFormat="1" applyFont="1" applyFill="1" applyBorder="1" applyAlignment="1">
      <alignment horizontal="center" vertical="top"/>
      <protection/>
    </xf>
    <xf numFmtId="4" fontId="14" fillId="0" borderId="0" xfId="41" applyNumberFormat="1" applyFont="1" applyFill="1" applyBorder="1" applyAlignment="1">
      <alignment horizontal="center" vertical="top"/>
      <protection/>
    </xf>
    <xf numFmtId="4" fontId="16" fillId="0" borderId="0" xfId="41" applyNumberFormat="1" applyFont="1" applyAlignment="1">
      <alignment/>
      <protection/>
    </xf>
    <xf numFmtId="0" fontId="11" fillId="24" borderId="0" xfId="41" applyFont="1" applyFill="1" applyAlignment="1">
      <alignment vertical="center"/>
      <protection/>
    </xf>
    <xf numFmtId="0" fontId="10" fillId="0" borderId="0" xfId="41" applyFont="1" applyBorder="1" applyAlignment="1">
      <alignment horizontal="left" vertical="top"/>
      <protection/>
    </xf>
    <xf numFmtId="14" fontId="10" fillId="0" borderId="0" xfId="41" applyNumberFormat="1" applyFont="1" applyBorder="1" applyAlignment="1">
      <alignment horizontal="left" vertical="top"/>
      <protection/>
    </xf>
    <xf numFmtId="0" fontId="17" fillId="24" borderId="0" xfId="41" applyFont="1" applyFill="1" applyBorder="1" applyAlignment="1">
      <alignment horizontal="center" vertical="center"/>
      <protection/>
    </xf>
    <xf numFmtId="0" fontId="17" fillId="24" borderId="0" xfId="41" applyFont="1" applyFill="1" applyAlignment="1">
      <alignment horizontal="center" vertical="center"/>
      <protection/>
    </xf>
    <xf numFmtId="0" fontId="11" fillId="0" borderId="0" xfId="41" applyFont="1" applyAlignment="1">
      <alignment vertical="center"/>
      <protection/>
    </xf>
    <xf numFmtId="0" fontId="18" fillId="0" borderId="0" xfId="55" applyFill="1" applyBorder="1" applyAlignment="1">
      <alignment horizontal="left" vertical="center"/>
    </xf>
    <xf numFmtId="0" fontId="19" fillId="0" borderId="0" xfId="36" applyFont="1">
      <alignment/>
      <protection/>
    </xf>
    <xf numFmtId="0" fontId="4" fillId="24" borderId="0" xfId="37" applyFont="1" applyFill="1" applyBorder="1" applyAlignment="1">
      <alignment horizontal="center"/>
      <protection/>
    </xf>
    <xf numFmtId="0" fontId="19" fillId="0" borderId="11" xfId="36" applyFont="1" applyFill="1" applyBorder="1" applyAlignment="1">
      <alignment vertical="center" wrapText="1"/>
      <protection/>
    </xf>
    <xf numFmtId="0" fontId="19" fillId="0" borderId="11" xfId="36" applyFont="1" applyFill="1" applyBorder="1" applyAlignment="1" quotePrefix="1">
      <alignment vertical="center" wrapText="1"/>
      <protection/>
    </xf>
    <xf numFmtId="0" fontId="19" fillId="0" borderId="0" xfId="36" applyFont="1" applyFill="1">
      <alignment/>
      <protection/>
    </xf>
    <xf numFmtId="0" fontId="19" fillId="20" borderId="11" xfId="36" applyFont="1" applyFill="1" applyBorder="1" applyAlignment="1">
      <alignment horizontal="left" vertical="center" wrapText="1"/>
      <protection/>
    </xf>
    <xf numFmtId="0" fontId="19" fillId="20" borderId="11" xfId="36" applyFont="1" applyFill="1" applyBorder="1" applyAlignment="1" quotePrefix="1">
      <alignment horizontal="left" vertical="center" wrapText="1"/>
      <protection/>
    </xf>
    <xf numFmtId="0" fontId="19" fillId="20" borderId="11" xfId="36" applyFont="1" applyFill="1" applyBorder="1" applyAlignment="1">
      <alignment vertical="center" wrapText="1"/>
      <protection/>
    </xf>
    <xf numFmtId="0" fontId="19" fillId="20" borderId="11" xfId="36" applyFont="1" applyFill="1" applyBorder="1" applyAlignment="1" quotePrefix="1">
      <alignment vertical="center" wrapText="1"/>
      <protection/>
    </xf>
    <xf numFmtId="0" fontId="19" fillId="24" borderId="0" xfId="36" applyFont="1" applyFill="1">
      <alignment/>
      <protection/>
    </xf>
    <xf numFmtId="0" fontId="20" fillId="0" borderId="0" xfId="36" applyFont="1" applyAlignment="1">
      <alignment horizontal="center" vertical="center"/>
      <protection/>
    </xf>
    <xf numFmtId="14" fontId="10" fillId="0" borderId="0" xfId="41" applyNumberFormat="1" applyFont="1" applyBorder="1" applyAlignment="1">
      <alignment vertical="top"/>
      <protection/>
    </xf>
    <xf numFmtId="0" fontId="11" fillId="0" borderId="0" xfId="41" applyFont="1" applyAlignment="1">
      <alignment horizontal="left"/>
      <protection/>
    </xf>
    <xf numFmtId="0" fontId="0" fillId="24" borderId="0" xfId="41" applyFont="1" applyFill="1" applyAlignment="1">
      <alignment/>
      <protection/>
    </xf>
    <xf numFmtId="0" fontId="0" fillId="0" borderId="0" xfId="41" applyFont="1" applyAlignment="1">
      <alignment/>
      <protection/>
    </xf>
    <xf numFmtId="0" fontId="11" fillId="0" borderId="0" xfId="41" applyFont="1" applyAlignment="1">
      <alignment horizontal="left" vertical="center"/>
      <protection/>
    </xf>
    <xf numFmtId="0" fontId="0" fillId="0" borderId="0" xfId="41" applyFont="1" applyAlignment="1">
      <alignment horizontal="left" vertical="center"/>
      <protection/>
    </xf>
    <xf numFmtId="4" fontId="4" fillId="0" borderId="0" xfId="41" applyNumberFormat="1" applyFont="1" applyAlignment="1">
      <alignment vertical="center"/>
      <protection/>
    </xf>
    <xf numFmtId="165" fontId="4" fillId="0" borderId="0" xfId="41" applyNumberFormat="1" applyFont="1" applyAlignment="1">
      <alignment vertical="center"/>
      <protection/>
    </xf>
    <xf numFmtId="0" fontId="20" fillId="20" borderId="11" xfId="36" applyFont="1" applyFill="1" applyBorder="1" applyAlignment="1">
      <alignment horizontal="center" vertical="center" wrapText="1"/>
      <protection/>
    </xf>
    <xf numFmtId="0" fontId="19" fillId="0" borderId="0" xfId="0" applyFont="1" applyAlignment="1">
      <alignment/>
    </xf>
    <xf numFmtId="0" fontId="13" fillId="24" borderId="0" xfId="41" applyFont="1" applyFill="1" applyBorder="1" applyAlignment="1">
      <alignment horizontal="center" vertical="center" wrapText="1"/>
      <protection/>
    </xf>
    <xf numFmtId="1" fontId="7" fillId="24" borderId="0" xfId="41" applyNumberFormat="1" applyFont="1" applyFill="1" applyBorder="1">
      <alignment/>
      <protection/>
    </xf>
    <xf numFmtId="0" fontId="20" fillId="20" borderId="12" xfId="36" applyFont="1" applyFill="1" applyBorder="1" applyAlignment="1">
      <alignment horizontal="center" vertical="center" wrapText="1"/>
      <protection/>
    </xf>
    <xf numFmtId="0" fontId="24" fillId="0" borderId="0" xfId="55" applyFont="1" applyAlignment="1">
      <alignment horizontal="left" vertical="center"/>
    </xf>
    <xf numFmtId="0" fontId="26" fillId="0" borderId="0" xfId="41" applyFont="1" applyBorder="1" applyAlignment="1">
      <alignment horizontal="center" vertical="top"/>
      <protection/>
    </xf>
    <xf numFmtId="0" fontId="26" fillId="0" borderId="0" xfId="41" applyFont="1" applyBorder="1" applyAlignment="1">
      <alignment vertical="center"/>
      <protection/>
    </xf>
    <xf numFmtId="0" fontId="25" fillId="0" borderId="0" xfId="55" applyFont="1" applyFill="1" applyBorder="1" applyAlignment="1">
      <alignment vertical="center"/>
    </xf>
    <xf numFmtId="0" fontId="27" fillId="0" borderId="0" xfId="36" applyFont="1">
      <alignment/>
      <protection/>
    </xf>
    <xf numFmtId="0" fontId="28" fillId="24" borderId="13" xfId="0" applyFont="1" applyFill="1" applyBorder="1" applyAlignment="1">
      <alignment horizontal="center" vertical="center" wrapText="1"/>
    </xf>
    <xf numFmtId="0" fontId="28" fillId="24" borderId="14" xfId="0" applyFont="1" applyFill="1" applyBorder="1" applyAlignment="1">
      <alignment horizontal="center" vertical="center"/>
    </xf>
    <xf numFmtId="0" fontId="28" fillId="24" borderId="15" xfId="0" applyFont="1" applyFill="1" applyBorder="1" applyAlignment="1">
      <alignment horizontal="center" vertical="center"/>
    </xf>
    <xf numFmtId="0" fontId="28" fillId="24" borderId="16" xfId="0" applyFont="1" applyFill="1" applyBorder="1" applyAlignment="1" quotePrefix="1">
      <alignment horizontal="center" vertical="center"/>
    </xf>
    <xf numFmtId="0" fontId="28" fillId="24" borderId="17" xfId="0" applyFont="1" applyFill="1" applyBorder="1" applyAlignment="1">
      <alignment horizontal="center" vertical="center"/>
    </xf>
    <xf numFmtId="165" fontId="28" fillId="24" borderId="15" xfId="0" applyNumberFormat="1" applyFont="1" applyFill="1" applyBorder="1" applyAlignment="1">
      <alignment horizontal="center" vertical="center"/>
    </xf>
    <xf numFmtId="165" fontId="28" fillId="24" borderId="18" xfId="0" applyNumberFormat="1" applyFont="1" applyFill="1" applyBorder="1" applyAlignment="1">
      <alignment horizontal="center" vertical="center"/>
    </xf>
    <xf numFmtId="4" fontId="29" fillId="24" borderId="19" xfId="0" applyNumberFormat="1" applyFont="1" applyFill="1" applyBorder="1" applyAlignment="1">
      <alignment horizontal="center" vertical="center"/>
    </xf>
    <xf numFmtId="4" fontId="28" fillId="24" borderId="17" xfId="0" applyNumberFormat="1" applyFont="1" applyFill="1" applyBorder="1" applyAlignment="1">
      <alignment horizontal="center" vertical="center"/>
    </xf>
    <xf numFmtId="4" fontId="29" fillId="24" borderId="18" xfId="0" applyNumberFormat="1" applyFont="1" applyFill="1" applyBorder="1" applyAlignment="1">
      <alignment horizontal="center" vertical="center"/>
    </xf>
    <xf numFmtId="4" fontId="28" fillId="24" borderId="14" xfId="0" applyNumberFormat="1" applyFont="1" applyFill="1" applyBorder="1" applyAlignment="1">
      <alignment horizontal="center" vertical="center"/>
    </xf>
    <xf numFmtId="0" fontId="31" fillId="24" borderId="0" xfId="41" applyFont="1" applyFill="1" applyAlignment="1">
      <alignment vertical="top"/>
      <protection/>
    </xf>
    <xf numFmtId="0" fontId="31" fillId="0" borderId="0" xfId="41" applyFont="1" applyAlignment="1">
      <alignment vertical="top"/>
      <protection/>
    </xf>
    <xf numFmtId="0" fontId="30" fillId="24" borderId="0" xfId="41" applyFont="1" applyFill="1" applyBorder="1" applyAlignment="1">
      <alignment horizontal="center" vertical="top"/>
      <protection/>
    </xf>
    <xf numFmtId="0" fontId="30" fillId="0" borderId="0" xfId="41" applyFont="1" applyBorder="1" applyAlignment="1">
      <alignment horizontal="center" vertical="top"/>
      <protection/>
    </xf>
    <xf numFmtId="14" fontId="32" fillId="24" borderId="0" xfId="41" applyNumberFormat="1" applyFont="1" applyFill="1" applyBorder="1" applyAlignment="1">
      <alignment horizontal="center" vertical="center"/>
      <protection/>
    </xf>
    <xf numFmtId="14" fontId="32" fillId="0" borderId="0" xfId="41" applyNumberFormat="1" applyFont="1" applyBorder="1" applyAlignment="1">
      <alignment horizontal="center" vertical="center"/>
      <protection/>
    </xf>
    <xf numFmtId="4" fontId="32" fillId="24" borderId="0" xfId="41" applyNumberFormat="1" applyFont="1" applyFill="1" applyBorder="1" applyAlignment="1">
      <alignment horizontal="center" vertical="center"/>
      <protection/>
    </xf>
    <xf numFmtId="0" fontId="31" fillId="24" borderId="0" xfId="41" applyFont="1" applyFill="1" applyAlignment="1">
      <alignment vertical="center"/>
      <protection/>
    </xf>
    <xf numFmtId="0" fontId="31" fillId="0" borderId="0" xfId="41" applyFont="1" applyAlignment="1">
      <alignment vertical="center"/>
      <protection/>
    </xf>
    <xf numFmtId="0" fontId="33" fillId="24" borderId="0" xfId="55" applyFont="1" applyFill="1" applyBorder="1" applyAlignment="1">
      <alignment vertical="center"/>
    </xf>
    <xf numFmtId="0" fontId="33" fillId="0" borderId="0" xfId="55" applyFont="1" applyFill="1" applyBorder="1" applyAlignment="1">
      <alignment vertical="center"/>
    </xf>
    <xf numFmtId="4" fontId="33" fillId="24" borderId="0" xfId="55" applyNumberFormat="1" applyFont="1" applyFill="1" applyBorder="1" applyAlignment="1">
      <alignment vertical="center"/>
    </xf>
    <xf numFmtId="0" fontId="28" fillId="24" borderId="0" xfId="41" applyFont="1" applyFill="1" applyAlignment="1">
      <alignment vertical="top"/>
      <protection/>
    </xf>
    <xf numFmtId="0" fontId="28" fillId="0" borderId="0" xfId="41" applyFont="1" applyAlignment="1">
      <alignment vertical="top"/>
      <protection/>
    </xf>
    <xf numFmtId="0" fontId="32" fillId="24" borderId="0" xfId="41" applyFont="1" applyFill="1" applyBorder="1" applyAlignment="1">
      <alignment horizontal="left" vertical="top"/>
      <protection/>
    </xf>
    <xf numFmtId="0" fontId="35" fillId="24" borderId="0" xfId="41" applyFont="1" applyFill="1" applyBorder="1" applyAlignment="1">
      <alignment horizontal="left" vertical="top"/>
      <protection/>
    </xf>
    <xf numFmtId="0" fontId="35" fillId="0" borderId="0" xfId="41" applyFont="1" applyBorder="1" applyAlignment="1">
      <alignment horizontal="center" vertical="top"/>
      <protection/>
    </xf>
    <xf numFmtId="0" fontId="35" fillId="24" borderId="0" xfId="41" applyFont="1" applyFill="1" applyBorder="1" applyAlignment="1">
      <alignment horizontal="center" vertical="top"/>
      <protection/>
    </xf>
    <xf numFmtId="165" fontId="35" fillId="24" borderId="0" xfId="41" applyNumberFormat="1" applyFont="1" applyFill="1" applyBorder="1" applyAlignment="1">
      <alignment horizontal="center" vertical="top"/>
      <protection/>
    </xf>
    <xf numFmtId="4" fontId="32" fillId="24" borderId="0" xfId="41" applyNumberFormat="1" applyFont="1" applyFill="1" applyBorder="1" applyAlignment="1">
      <alignment horizontal="center" vertical="top"/>
      <protection/>
    </xf>
    <xf numFmtId="0" fontId="35" fillId="0" borderId="0" xfId="41" applyFont="1" applyAlignment="1">
      <alignment vertical="top"/>
      <protection/>
    </xf>
    <xf numFmtId="0" fontId="35" fillId="24" borderId="0" xfId="41" applyFont="1" applyFill="1" applyAlignment="1">
      <alignment vertical="top"/>
      <protection/>
    </xf>
    <xf numFmtId="0" fontId="29" fillId="3" borderId="20" xfId="41" applyFont="1" applyFill="1" applyBorder="1" applyAlignment="1">
      <alignment horizontal="center" vertical="center" wrapText="1"/>
      <protection/>
    </xf>
    <xf numFmtId="0" fontId="29" fillId="24" borderId="0" xfId="41" applyFont="1" applyFill="1" applyAlignment="1">
      <alignment wrapText="1"/>
      <protection/>
    </xf>
    <xf numFmtId="0" fontId="29" fillId="0" borderId="0" xfId="41" applyFont="1" applyAlignment="1">
      <alignment wrapText="1"/>
      <protection/>
    </xf>
    <xf numFmtId="0" fontId="36" fillId="3" borderId="10" xfId="41" applyFont="1" applyFill="1" applyBorder="1" applyAlignment="1">
      <alignment horizontal="center" vertical="center" wrapText="1"/>
      <protection/>
    </xf>
    <xf numFmtId="0" fontId="36" fillId="24" borderId="0" xfId="41" applyFont="1" applyFill="1">
      <alignment/>
      <protection/>
    </xf>
    <xf numFmtId="4" fontId="36" fillId="24" borderId="0" xfId="41" applyNumberFormat="1" applyFont="1" applyFill="1">
      <alignment/>
      <protection/>
    </xf>
    <xf numFmtId="0" fontId="36" fillId="24" borderId="20" xfId="41" applyFont="1" applyFill="1" applyBorder="1" applyAlignment="1">
      <alignment horizontal="center" vertical="center" wrapText="1"/>
      <protection/>
    </xf>
    <xf numFmtId="2" fontId="36" fillId="24" borderId="0" xfId="41" applyNumberFormat="1" applyFont="1" applyFill="1">
      <alignment/>
      <protection/>
    </xf>
    <xf numFmtId="3" fontId="36" fillId="24" borderId="0" xfId="41" applyNumberFormat="1" applyFont="1" applyFill="1">
      <alignment/>
      <protection/>
    </xf>
    <xf numFmtId="0" fontId="36" fillId="0" borderId="0" xfId="41" applyFont="1">
      <alignment/>
      <protection/>
    </xf>
    <xf numFmtId="0" fontId="36" fillId="24" borderId="0" xfId="41" applyFont="1" applyFill="1" applyBorder="1" applyAlignment="1">
      <alignment horizontal="center" vertical="center" wrapText="1"/>
      <protection/>
    </xf>
    <xf numFmtId="0" fontId="36" fillId="24" borderId="21" xfId="41" applyFont="1" applyFill="1" applyBorder="1" applyAlignment="1">
      <alignment horizontal="center" vertical="center" wrapText="1"/>
      <protection/>
    </xf>
    <xf numFmtId="0" fontId="36" fillId="24" borderId="22" xfId="41" applyFont="1" applyFill="1" applyBorder="1" applyAlignment="1">
      <alignment horizontal="center" vertical="center" wrapText="1"/>
      <protection/>
    </xf>
    <xf numFmtId="0" fontId="36" fillId="24" borderId="0" xfId="0" applyFont="1" applyFill="1" applyAlignment="1">
      <alignment/>
    </xf>
    <xf numFmtId="0" fontId="36" fillId="25" borderId="0" xfId="41" applyFont="1" applyFill="1">
      <alignment/>
      <protection/>
    </xf>
    <xf numFmtId="0" fontId="39" fillId="24" borderId="0" xfId="41" applyFont="1" applyFill="1" applyBorder="1" applyAlignment="1">
      <alignment horizontal="center" vertical="center" wrapText="1"/>
      <protection/>
    </xf>
    <xf numFmtId="0" fontId="39" fillId="24" borderId="21" xfId="41" applyFont="1" applyFill="1" applyBorder="1" applyAlignment="1">
      <alignment horizontal="center" vertical="center" wrapText="1"/>
      <protection/>
    </xf>
    <xf numFmtId="0" fontId="39" fillId="24" borderId="21" xfId="41" applyFont="1" applyFill="1" applyBorder="1" applyAlignment="1">
      <alignment horizontal="left" vertical="center" wrapText="1"/>
      <protection/>
    </xf>
    <xf numFmtId="0" fontId="39" fillId="24" borderId="0" xfId="41" applyFont="1" applyFill="1" applyBorder="1" applyAlignment="1">
      <alignment horizontal="left" vertical="center" wrapText="1"/>
      <protection/>
    </xf>
    <xf numFmtId="49" fontId="36" fillId="22" borderId="10" xfId="0" applyNumberFormat="1" applyFont="1" applyFill="1" applyBorder="1" applyAlignment="1">
      <alignment/>
    </xf>
    <xf numFmtId="165" fontId="36" fillId="0" borderId="0" xfId="41" applyNumberFormat="1" applyFont="1">
      <alignment/>
      <protection/>
    </xf>
    <xf numFmtId="4" fontId="37" fillId="0" borderId="0" xfId="41" applyNumberFormat="1" applyFont="1">
      <alignment/>
      <protection/>
    </xf>
    <xf numFmtId="4" fontId="36" fillId="0" borderId="0" xfId="41" applyNumberFormat="1" applyFont="1">
      <alignment/>
      <protection/>
    </xf>
    <xf numFmtId="0" fontId="36" fillId="0" borderId="0" xfId="41" applyFont="1" applyAlignment="1">
      <alignment horizontal="left"/>
      <protection/>
    </xf>
    <xf numFmtId="0" fontId="36" fillId="0" borderId="0" xfId="41" applyFont="1" applyFill="1">
      <alignment/>
      <protection/>
    </xf>
    <xf numFmtId="4" fontId="36" fillId="0" borderId="0" xfId="41" applyNumberFormat="1" applyFont="1" applyAlignment="1">
      <alignment/>
      <protection/>
    </xf>
    <xf numFmtId="0" fontId="36" fillId="3" borderId="0" xfId="41" applyFont="1" applyFill="1" applyBorder="1" applyAlignment="1">
      <alignment horizontal="center" vertical="center" wrapText="1"/>
      <protection/>
    </xf>
    <xf numFmtId="0" fontId="28" fillId="3" borderId="12" xfId="0" applyFont="1" applyFill="1" applyBorder="1" applyAlignment="1">
      <alignment horizontal="center" vertical="center" wrapText="1"/>
    </xf>
    <xf numFmtId="4" fontId="29" fillId="9" borderId="12" xfId="0" applyNumberFormat="1" applyFont="1" applyFill="1" applyBorder="1" applyAlignment="1">
      <alignment horizontal="center" vertical="center" wrapText="1"/>
    </xf>
    <xf numFmtId="4" fontId="29" fillId="9" borderId="23" xfId="0" applyNumberFormat="1" applyFont="1" applyFill="1" applyBorder="1" applyAlignment="1">
      <alignment horizontal="center" vertical="center" wrapText="1"/>
    </xf>
    <xf numFmtId="0" fontId="28" fillId="24" borderId="24" xfId="0" applyFont="1" applyFill="1" applyBorder="1" applyAlignment="1">
      <alignment horizontal="center" vertical="center" wrapText="1"/>
    </xf>
    <xf numFmtId="0" fontId="28" fillId="24" borderId="25" xfId="0" applyFont="1" applyFill="1" applyBorder="1" applyAlignment="1">
      <alignment horizontal="center" vertical="center"/>
    </xf>
    <xf numFmtId="0" fontId="28" fillId="24" borderId="26" xfId="0" applyFont="1" applyFill="1" applyBorder="1" applyAlignment="1">
      <alignment horizontal="center" vertical="center"/>
    </xf>
    <xf numFmtId="0" fontId="28" fillId="24" borderId="27" xfId="0" applyFont="1" applyFill="1" applyBorder="1" applyAlignment="1" quotePrefix="1">
      <alignment horizontal="center" vertical="center"/>
    </xf>
    <xf numFmtId="0" fontId="28" fillId="24" borderId="28" xfId="0" applyFont="1" applyFill="1" applyBorder="1" applyAlignment="1">
      <alignment horizontal="center" vertical="center"/>
    </xf>
    <xf numFmtId="165" fontId="28" fillId="24" borderId="26" xfId="0" applyNumberFormat="1" applyFont="1" applyFill="1" applyBorder="1" applyAlignment="1">
      <alignment horizontal="center" vertical="center"/>
    </xf>
    <xf numFmtId="165" fontId="28" fillId="24" borderId="29" xfId="0" applyNumberFormat="1" applyFont="1" applyFill="1" applyBorder="1" applyAlignment="1">
      <alignment horizontal="center" vertical="center"/>
    </xf>
    <xf numFmtId="4" fontId="29" fillId="24" borderId="30" xfId="0" applyNumberFormat="1" applyFont="1" applyFill="1" applyBorder="1" applyAlignment="1">
      <alignment horizontal="center" vertical="center"/>
    </xf>
    <xf numFmtId="4" fontId="28" fillId="24" borderId="28" xfId="0" applyNumberFormat="1" applyFont="1" applyFill="1" applyBorder="1" applyAlignment="1">
      <alignment horizontal="center" vertical="center"/>
    </xf>
    <xf numFmtId="4" fontId="29" fillId="24" borderId="29" xfId="0" applyNumberFormat="1" applyFont="1" applyFill="1" applyBorder="1" applyAlignment="1">
      <alignment horizontal="center" vertical="center"/>
    </xf>
    <xf numFmtId="4" fontId="28" fillId="24" borderId="25" xfId="0" applyNumberFormat="1" applyFont="1" applyFill="1" applyBorder="1" applyAlignment="1">
      <alignment horizontal="center" vertical="center"/>
    </xf>
    <xf numFmtId="4" fontId="29" fillId="0" borderId="31" xfId="0" applyNumberFormat="1" applyFont="1" applyFill="1" applyBorder="1" applyAlignment="1">
      <alignment horizontal="center" vertical="center"/>
    </xf>
    <xf numFmtId="4" fontId="29" fillId="0" borderId="32" xfId="0" applyNumberFormat="1" applyFont="1" applyFill="1" applyBorder="1" applyAlignment="1">
      <alignment horizontal="center" vertical="center"/>
    </xf>
    <xf numFmtId="0" fontId="28" fillId="24" borderId="33" xfId="0" applyFont="1" applyFill="1" applyBorder="1" applyAlignment="1">
      <alignment horizontal="center" vertical="center" wrapText="1"/>
    </xf>
    <xf numFmtId="0" fontId="28" fillId="24" borderId="34" xfId="0" applyFont="1" applyFill="1" applyBorder="1" applyAlignment="1">
      <alignment horizontal="center" vertical="center"/>
    </xf>
    <xf numFmtId="0" fontId="28" fillId="24" borderId="35" xfId="0" applyFont="1" applyFill="1" applyBorder="1" applyAlignment="1">
      <alignment horizontal="center" vertical="center"/>
    </xf>
    <xf numFmtId="0" fontId="28" fillId="24" borderId="36" xfId="0" applyFont="1" applyFill="1" applyBorder="1" applyAlignment="1" quotePrefix="1">
      <alignment horizontal="center" vertical="center"/>
    </xf>
    <xf numFmtId="0" fontId="28" fillId="24" borderId="37" xfId="0" applyFont="1" applyFill="1" applyBorder="1" applyAlignment="1">
      <alignment horizontal="center" vertical="center"/>
    </xf>
    <xf numFmtId="165" fontId="28" fillId="24" borderId="35" xfId="0" applyNumberFormat="1" applyFont="1" applyFill="1" applyBorder="1" applyAlignment="1">
      <alignment horizontal="center" vertical="center"/>
    </xf>
    <xf numFmtId="165" fontId="28" fillId="24" borderId="38" xfId="0" applyNumberFormat="1" applyFont="1" applyFill="1" applyBorder="1" applyAlignment="1">
      <alignment horizontal="center" vertical="center"/>
    </xf>
    <xf numFmtId="4" fontId="29" fillId="24" borderId="39" xfId="0" applyNumberFormat="1" applyFont="1" applyFill="1" applyBorder="1" applyAlignment="1">
      <alignment horizontal="center" vertical="center"/>
    </xf>
    <xf numFmtId="4" fontId="28" fillId="24" borderId="37" xfId="0" applyNumberFormat="1" applyFont="1" applyFill="1" applyBorder="1" applyAlignment="1">
      <alignment horizontal="center" vertical="center"/>
    </xf>
    <xf numFmtId="4" fontId="28" fillId="24" borderId="34" xfId="0" applyNumberFormat="1" applyFont="1" applyFill="1" applyBorder="1" applyAlignment="1">
      <alignment horizontal="center" vertical="center"/>
    </xf>
    <xf numFmtId="0" fontId="28" fillId="24" borderId="40" xfId="0" applyFont="1" applyFill="1" applyBorder="1" applyAlignment="1">
      <alignment horizontal="center" vertical="center" wrapText="1"/>
    </xf>
    <xf numFmtId="0" fontId="28" fillId="24" borderId="41" xfId="0" applyFont="1" applyFill="1" applyBorder="1" applyAlignment="1">
      <alignment horizontal="center" vertical="center"/>
    </xf>
    <xf numFmtId="0" fontId="28" fillId="24" borderId="42" xfId="0" applyFont="1" applyFill="1" applyBorder="1" applyAlignment="1">
      <alignment horizontal="center" vertical="center"/>
    </xf>
    <xf numFmtId="0" fontId="28" fillId="24" borderId="43" xfId="0" applyFont="1" applyFill="1" applyBorder="1" applyAlignment="1" quotePrefix="1">
      <alignment horizontal="center" vertical="center"/>
    </xf>
    <xf numFmtId="0" fontId="28" fillId="24" borderId="44" xfId="0" applyFont="1" applyFill="1" applyBorder="1" applyAlignment="1">
      <alignment horizontal="center" vertical="center"/>
    </xf>
    <xf numFmtId="165" fontId="28" fillId="24" borderId="42" xfId="0" applyNumberFormat="1" applyFont="1" applyFill="1" applyBorder="1" applyAlignment="1">
      <alignment horizontal="center" vertical="center"/>
    </xf>
    <xf numFmtId="165" fontId="28" fillId="24" borderId="45" xfId="0" applyNumberFormat="1" applyFont="1" applyFill="1" applyBorder="1" applyAlignment="1">
      <alignment horizontal="center" vertical="center"/>
    </xf>
    <xf numFmtId="4" fontId="29" fillId="24" borderId="46" xfId="0" applyNumberFormat="1" applyFont="1" applyFill="1" applyBorder="1" applyAlignment="1">
      <alignment horizontal="center" vertical="center"/>
    </xf>
    <xf numFmtId="4" fontId="28" fillId="24" borderId="44" xfId="0" applyNumberFormat="1" applyFont="1" applyFill="1" applyBorder="1" applyAlignment="1">
      <alignment horizontal="center" vertical="center"/>
    </xf>
    <xf numFmtId="4" fontId="29" fillId="24" borderId="45" xfId="0" applyNumberFormat="1" applyFont="1" applyFill="1" applyBorder="1" applyAlignment="1">
      <alignment horizontal="center" vertical="center"/>
    </xf>
    <xf numFmtId="4" fontId="28" fillId="24" borderId="41" xfId="0" applyNumberFormat="1" applyFont="1" applyFill="1" applyBorder="1" applyAlignment="1">
      <alignment horizontal="center" vertical="center"/>
    </xf>
    <xf numFmtId="4" fontId="29" fillId="0" borderId="47" xfId="0" applyNumberFormat="1" applyFont="1" applyFill="1" applyBorder="1" applyAlignment="1">
      <alignment horizontal="center" vertical="center"/>
    </xf>
    <xf numFmtId="0" fontId="28" fillId="24" borderId="48" xfId="0" applyFont="1" applyFill="1" applyBorder="1" applyAlignment="1">
      <alignment horizontal="center" vertical="center" wrapText="1"/>
    </xf>
    <xf numFmtId="0" fontId="28" fillId="24" borderId="49" xfId="0" applyFont="1" applyFill="1" applyBorder="1" applyAlignment="1">
      <alignment horizontal="center" vertical="center"/>
    </xf>
    <xf numFmtId="0" fontId="28" fillId="24" borderId="50" xfId="0" applyFont="1" applyFill="1" applyBorder="1" applyAlignment="1">
      <alignment horizontal="center" vertical="center"/>
    </xf>
    <xf numFmtId="0" fontId="28" fillId="24" borderId="51" xfId="0" applyFont="1" applyFill="1" applyBorder="1" applyAlignment="1" quotePrefix="1">
      <alignment horizontal="center" vertical="center"/>
    </xf>
    <xf numFmtId="0" fontId="28" fillId="24" borderId="52" xfId="0" applyFont="1" applyFill="1" applyBorder="1" applyAlignment="1">
      <alignment horizontal="center" vertical="center"/>
    </xf>
    <xf numFmtId="165" fontId="28" fillId="24" borderId="50" xfId="0" applyNumberFormat="1" applyFont="1" applyFill="1" applyBorder="1" applyAlignment="1">
      <alignment horizontal="center" vertical="center"/>
    </xf>
    <xf numFmtId="165" fontId="28" fillId="24" borderId="53" xfId="0" applyNumberFormat="1" applyFont="1" applyFill="1" applyBorder="1" applyAlignment="1">
      <alignment horizontal="center" vertical="center"/>
    </xf>
    <xf numFmtId="4" fontId="29" fillId="24" borderId="54" xfId="0" applyNumberFormat="1" applyFont="1" applyFill="1" applyBorder="1" applyAlignment="1">
      <alignment horizontal="center" vertical="center"/>
    </xf>
    <xf numFmtId="4" fontId="28" fillId="24" borderId="52" xfId="0" applyNumberFormat="1" applyFont="1" applyFill="1" applyBorder="1" applyAlignment="1">
      <alignment horizontal="center" vertical="center"/>
    </xf>
    <xf numFmtId="4" fontId="29" fillId="24" borderId="53" xfId="0" applyNumberFormat="1" applyFont="1" applyFill="1" applyBorder="1" applyAlignment="1">
      <alignment horizontal="center" vertical="center"/>
    </xf>
    <xf numFmtId="4" fontId="28" fillId="24" borderId="49" xfId="0" applyNumberFormat="1" applyFont="1" applyFill="1" applyBorder="1" applyAlignment="1">
      <alignment horizontal="center" vertical="center"/>
    </xf>
    <xf numFmtId="0" fontId="28" fillId="24" borderId="55" xfId="0" applyFont="1" applyFill="1" applyBorder="1" applyAlignment="1">
      <alignment horizontal="center" vertical="center" wrapText="1"/>
    </xf>
    <xf numFmtId="0" fontId="28" fillId="24" borderId="56" xfId="0" applyFont="1" applyFill="1" applyBorder="1" applyAlignment="1">
      <alignment horizontal="center" vertical="center"/>
    </xf>
    <xf numFmtId="0" fontId="28" fillId="24" borderId="57" xfId="0" applyFont="1" applyFill="1" applyBorder="1" applyAlignment="1">
      <alignment horizontal="center" vertical="center"/>
    </xf>
    <xf numFmtId="0" fontId="28" fillId="24" borderId="58" xfId="0" applyFont="1" applyFill="1" applyBorder="1" applyAlignment="1" quotePrefix="1">
      <alignment horizontal="center" vertical="center"/>
    </xf>
    <xf numFmtId="0" fontId="28" fillId="24" borderId="59" xfId="0" applyFont="1" applyFill="1" applyBorder="1" applyAlignment="1">
      <alignment horizontal="center" vertical="center"/>
    </xf>
    <xf numFmtId="165" fontId="28" fillId="24" borderId="57" xfId="0" applyNumberFormat="1" applyFont="1" applyFill="1" applyBorder="1" applyAlignment="1">
      <alignment horizontal="center" vertical="center"/>
    </xf>
    <xf numFmtId="165" fontId="28" fillId="24" borderId="60" xfId="0" applyNumberFormat="1" applyFont="1" applyFill="1" applyBorder="1" applyAlignment="1">
      <alignment horizontal="center" vertical="center"/>
    </xf>
    <xf numFmtId="4" fontId="29" fillId="24" borderId="61" xfId="0" applyNumberFormat="1" applyFont="1" applyFill="1" applyBorder="1" applyAlignment="1">
      <alignment horizontal="center" vertical="center"/>
    </xf>
    <xf numFmtId="4" fontId="28" fillId="24" borderId="59" xfId="0" applyNumberFormat="1" applyFont="1" applyFill="1" applyBorder="1" applyAlignment="1">
      <alignment horizontal="center" vertical="center"/>
    </xf>
    <xf numFmtId="4" fontId="29" fillId="24" borderId="60" xfId="0" applyNumberFormat="1" applyFont="1" applyFill="1" applyBorder="1" applyAlignment="1">
      <alignment horizontal="center" vertical="center"/>
    </xf>
    <xf numFmtId="4" fontId="28" fillId="24" borderId="56" xfId="0" applyNumberFormat="1" applyFont="1" applyFill="1" applyBorder="1" applyAlignment="1">
      <alignment horizontal="center" vertical="center"/>
    </xf>
    <xf numFmtId="0" fontId="28" fillId="24" borderId="62" xfId="0" applyFont="1" applyFill="1" applyBorder="1" applyAlignment="1">
      <alignment horizontal="center" vertical="center" wrapText="1"/>
    </xf>
    <xf numFmtId="0" fontId="28" fillId="24" borderId="63" xfId="0" applyFont="1" applyFill="1" applyBorder="1" applyAlignment="1">
      <alignment horizontal="center" vertical="center"/>
    </xf>
    <xf numFmtId="0" fontId="28" fillId="24" borderId="64" xfId="0" applyFont="1" applyFill="1" applyBorder="1" applyAlignment="1">
      <alignment horizontal="center" vertical="center"/>
    </xf>
    <xf numFmtId="0" fontId="28" fillId="24" borderId="65" xfId="0" applyFont="1" applyFill="1" applyBorder="1" applyAlignment="1" quotePrefix="1">
      <alignment horizontal="center" vertical="center"/>
    </xf>
    <xf numFmtId="0" fontId="28" fillId="24" borderId="66" xfId="0" applyFont="1" applyFill="1" applyBorder="1" applyAlignment="1">
      <alignment horizontal="center" vertical="center"/>
    </xf>
    <xf numFmtId="165" fontId="28" fillId="24" borderId="64" xfId="0" applyNumberFormat="1" applyFont="1" applyFill="1" applyBorder="1" applyAlignment="1">
      <alignment horizontal="center" vertical="center"/>
    </xf>
    <xf numFmtId="165" fontId="28" fillId="24" borderId="67" xfId="0" applyNumberFormat="1" applyFont="1" applyFill="1" applyBorder="1" applyAlignment="1">
      <alignment horizontal="center" vertical="center"/>
    </xf>
    <xf numFmtId="4" fontId="29" fillId="24" borderId="68" xfId="0" applyNumberFormat="1" applyFont="1" applyFill="1" applyBorder="1" applyAlignment="1">
      <alignment horizontal="center" vertical="center"/>
    </xf>
    <xf numFmtId="4" fontId="28" fillId="24" borderId="66" xfId="0" applyNumberFormat="1" applyFont="1" applyFill="1" applyBorder="1" applyAlignment="1">
      <alignment horizontal="center" vertical="center"/>
    </xf>
    <xf numFmtId="4" fontId="29" fillId="24" borderId="67" xfId="0" applyNumberFormat="1" applyFont="1" applyFill="1" applyBorder="1" applyAlignment="1">
      <alignment horizontal="center" vertical="center"/>
    </xf>
    <xf numFmtId="4" fontId="28" fillId="24" borderId="63" xfId="0" applyNumberFormat="1" applyFont="1" applyFill="1" applyBorder="1" applyAlignment="1">
      <alignment horizontal="center" vertical="center"/>
    </xf>
    <xf numFmtId="4" fontId="29" fillId="0" borderId="69" xfId="0" applyNumberFormat="1" applyFont="1" applyFill="1" applyBorder="1" applyAlignment="1">
      <alignment horizontal="center" vertical="center"/>
    </xf>
    <xf numFmtId="4" fontId="29" fillId="0" borderId="70" xfId="0" applyNumberFormat="1" applyFont="1" applyFill="1" applyBorder="1" applyAlignment="1">
      <alignment horizontal="center" vertical="center"/>
    </xf>
    <xf numFmtId="0" fontId="34" fillId="26" borderId="71" xfId="41" applyFont="1" applyFill="1" applyBorder="1" applyAlignment="1">
      <alignment horizontal="center" vertical="center"/>
      <protection/>
    </xf>
    <xf numFmtId="170" fontId="34" fillId="26" borderId="72" xfId="41" applyNumberFormat="1" applyFont="1" applyFill="1" applyBorder="1" applyAlignment="1" applyProtection="1">
      <alignment horizontal="center" vertical="center"/>
      <protection locked="0"/>
    </xf>
    <xf numFmtId="0" fontId="36" fillId="24" borderId="73" xfId="41" applyFont="1" applyFill="1" applyBorder="1" applyAlignment="1">
      <alignment horizontal="center" vertical="center" wrapText="1"/>
      <protection/>
    </xf>
    <xf numFmtId="0" fontId="36" fillId="24" borderId="74" xfId="41" applyFont="1" applyFill="1" applyBorder="1" applyAlignment="1">
      <alignment horizontal="center" vertical="center" wrapText="1"/>
      <protection/>
    </xf>
    <xf numFmtId="0" fontId="36" fillId="24" borderId="75" xfId="41" applyFont="1" applyFill="1" applyBorder="1" applyAlignment="1">
      <alignment horizontal="center" vertical="center" wrapText="1"/>
      <protection/>
    </xf>
    <xf numFmtId="0" fontId="36" fillId="24" borderId="76" xfId="41" applyFont="1" applyFill="1" applyBorder="1" applyAlignment="1">
      <alignment horizontal="center" vertical="center" wrapText="1"/>
      <protection/>
    </xf>
    <xf numFmtId="0" fontId="36" fillId="0" borderId="0" xfId="41" applyFont="1" applyFill="1" applyBorder="1" applyAlignment="1">
      <alignment horizontal="left" vertical="center"/>
      <protection/>
    </xf>
    <xf numFmtId="0" fontId="36" fillId="0" borderId="0" xfId="41" applyFont="1" applyFill="1" applyBorder="1" applyAlignment="1">
      <alignment horizontal="center" vertical="center"/>
      <protection/>
    </xf>
    <xf numFmtId="4" fontId="36" fillId="0" borderId="0" xfId="41" applyNumberFormat="1" applyFont="1" applyFill="1" applyBorder="1" applyAlignment="1">
      <alignment horizontal="center" vertical="center"/>
      <protection/>
    </xf>
    <xf numFmtId="165" fontId="36" fillId="0" borderId="0" xfId="41" applyNumberFormat="1" applyFont="1" applyFill="1" applyBorder="1" applyAlignment="1">
      <alignment horizontal="center" vertical="center"/>
      <protection/>
    </xf>
    <xf numFmtId="4" fontId="37" fillId="0" borderId="0" xfId="41" applyNumberFormat="1" applyFont="1" applyFill="1" applyBorder="1" applyAlignment="1">
      <alignment horizontal="center" vertical="center"/>
      <protection/>
    </xf>
    <xf numFmtId="0" fontId="36" fillId="0" borderId="0" xfId="41" applyFont="1" applyAlignment="1">
      <alignment vertical="center"/>
      <protection/>
    </xf>
    <xf numFmtId="0" fontId="29" fillId="0" borderId="0" xfId="41" applyFont="1" applyAlignment="1">
      <alignment vertical="center"/>
      <protection/>
    </xf>
    <xf numFmtId="4" fontId="37" fillId="24" borderId="0" xfId="41" applyNumberFormat="1" applyFont="1" applyFill="1" applyAlignment="1">
      <alignment horizontal="left" vertical="center"/>
      <protection/>
    </xf>
    <xf numFmtId="4" fontId="36" fillId="0" borderId="0" xfId="41" applyNumberFormat="1" applyFont="1" applyAlignment="1">
      <alignment vertical="center"/>
      <protection/>
    </xf>
    <xf numFmtId="0" fontId="28" fillId="0" borderId="0" xfId="41" applyFont="1" applyAlignment="1">
      <alignment vertical="center"/>
      <protection/>
    </xf>
    <xf numFmtId="4" fontId="37" fillId="24" borderId="0" xfId="41" applyNumberFormat="1" applyFont="1" applyFill="1" applyAlignment="1">
      <alignment vertical="center"/>
      <protection/>
    </xf>
    <xf numFmtId="0" fontId="39" fillId="0" borderId="0" xfId="41" applyFont="1" applyAlignment="1">
      <alignment vertical="center"/>
      <protection/>
    </xf>
    <xf numFmtId="4" fontId="37" fillId="0" borderId="0" xfId="41" applyNumberFormat="1" applyFont="1" applyAlignment="1">
      <alignment vertical="center"/>
      <protection/>
    </xf>
    <xf numFmtId="0" fontId="36" fillId="24" borderId="0" xfId="41" applyFont="1" applyFill="1" applyAlignment="1">
      <alignment vertical="center"/>
      <protection/>
    </xf>
    <xf numFmtId="165" fontId="37" fillId="24" borderId="0" xfId="41" applyNumberFormat="1" applyFont="1" applyFill="1" applyAlignment="1">
      <alignment horizontal="right" vertical="center" indent="1"/>
      <protection/>
    </xf>
    <xf numFmtId="165" fontId="36" fillId="24" borderId="0" xfId="41" applyNumberFormat="1" applyFont="1" applyFill="1" applyAlignment="1">
      <alignment horizontal="right" vertical="center" indent="1"/>
      <protection/>
    </xf>
    <xf numFmtId="165" fontId="36" fillId="0" borderId="0" xfId="41" applyNumberFormat="1" applyFont="1" applyAlignment="1">
      <alignment horizontal="right" vertical="center" indent="1"/>
      <protection/>
    </xf>
    <xf numFmtId="0" fontId="36" fillId="0" borderId="77" xfId="41" applyFont="1" applyFill="1" applyBorder="1" applyAlignment="1">
      <alignment horizontal="center" vertical="center"/>
      <protection/>
    </xf>
    <xf numFmtId="3" fontId="36" fillId="25" borderId="0" xfId="41" applyNumberFormat="1" applyFont="1" applyFill="1">
      <alignment/>
      <protection/>
    </xf>
    <xf numFmtId="4" fontId="36" fillId="25" borderId="0" xfId="41" applyNumberFormat="1" applyFont="1" applyFill="1">
      <alignment/>
      <protection/>
    </xf>
    <xf numFmtId="0" fontId="36" fillId="0" borderId="78" xfId="41" applyFont="1" applyFill="1" applyBorder="1" applyAlignment="1">
      <alignment horizontal="center" vertical="center"/>
      <protection/>
    </xf>
    <xf numFmtId="0" fontId="36" fillId="0" borderId="79" xfId="41" applyFont="1" applyFill="1" applyBorder="1" applyAlignment="1">
      <alignment horizontal="center" vertical="center"/>
      <protection/>
    </xf>
    <xf numFmtId="0" fontId="36" fillId="0" borderId="80" xfId="41" applyFont="1" applyFill="1" applyBorder="1" applyAlignment="1">
      <alignment horizontal="center" vertical="center"/>
      <protection/>
    </xf>
    <xf numFmtId="0" fontId="36" fillId="0" borderId="0" xfId="41" applyFont="1" applyAlignment="1">
      <alignment wrapText="1"/>
      <protection/>
    </xf>
    <xf numFmtId="0" fontId="36" fillId="24" borderId="0" xfId="41" applyFont="1" applyFill="1" applyAlignment="1">
      <alignment wrapText="1"/>
      <protection/>
    </xf>
    <xf numFmtId="0" fontId="36" fillId="0" borderId="81" xfId="41" applyFont="1" applyFill="1" applyBorder="1" applyAlignment="1">
      <alignment horizontal="center" vertical="center"/>
      <protection/>
    </xf>
    <xf numFmtId="0" fontId="37" fillId="24" borderId="0" xfId="41" applyFont="1" applyFill="1" applyBorder="1" applyAlignment="1">
      <alignment horizontal="left" vertical="center" wrapText="1"/>
      <protection/>
    </xf>
    <xf numFmtId="0" fontId="36" fillId="24" borderId="0" xfId="41" applyFont="1" applyFill="1" applyBorder="1" applyAlignment="1">
      <alignment horizontal="left" vertical="center" wrapText="1"/>
      <protection/>
    </xf>
    <xf numFmtId="0" fontId="36" fillId="24" borderId="0" xfId="41" applyFont="1" applyFill="1" applyBorder="1" applyAlignment="1">
      <alignment horizontal="center"/>
      <protection/>
    </xf>
    <xf numFmtId="0" fontId="36" fillId="24" borderId="0" xfId="41" applyFont="1" applyFill="1" applyBorder="1" applyAlignment="1" quotePrefix="1">
      <alignment horizontal="center"/>
      <protection/>
    </xf>
    <xf numFmtId="4" fontId="36" fillId="24" borderId="0" xfId="41" applyNumberFormat="1" applyFont="1" applyFill="1" applyBorder="1" applyAlignment="1">
      <alignment horizontal="center"/>
      <protection/>
    </xf>
    <xf numFmtId="4" fontId="37" fillId="24" borderId="0" xfId="41" applyNumberFormat="1" applyFont="1" applyFill="1" applyBorder="1" applyAlignment="1" applyProtection="1">
      <alignment horizontal="center"/>
      <protection locked="0"/>
    </xf>
    <xf numFmtId="4" fontId="37" fillId="24" borderId="0" xfId="41" applyNumberFormat="1" applyFont="1" applyFill="1" applyBorder="1" applyAlignment="1" applyProtection="1">
      <alignment horizontal="center"/>
      <protection hidden="1"/>
    </xf>
    <xf numFmtId="0" fontId="36" fillId="0" borderId="0" xfId="41" applyFont="1" applyAlignment="1">
      <alignment horizontal="center"/>
      <protection/>
    </xf>
    <xf numFmtId="0" fontId="28" fillId="20" borderId="13" xfId="0" applyFont="1" applyFill="1" applyBorder="1" applyAlignment="1">
      <alignment horizontal="center" vertical="center" wrapText="1"/>
    </xf>
    <xf numFmtId="0" fontId="28" fillId="20" borderId="14" xfId="0" applyFont="1" applyFill="1" applyBorder="1" applyAlignment="1">
      <alignment horizontal="center" vertical="center"/>
    </xf>
    <xf numFmtId="0" fontId="28" fillId="20" borderId="15" xfId="0" applyFont="1" applyFill="1" applyBorder="1" applyAlignment="1">
      <alignment horizontal="center" vertical="center"/>
    </xf>
    <xf numFmtId="0" fontId="28" fillId="20" borderId="16" xfId="0" applyFont="1" applyFill="1" applyBorder="1" applyAlignment="1" quotePrefix="1">
      <alignment horizontal="center" vertical="center"/>
    </xf>
    <xf numFmtId="0" fontId="28" fillId="20" borderId="17" xfId="0" applyFont="1" applyFill="1" applyBorder="1" applyAlignment="1">
      <alignment horizontal="center" vertical="center"/>
    </xf>
    <xf numFmtId="165" fontId="28" fillId="20" borderId="15" xfId="0" applyNumberFormat="1" applyFont="1" applyFill="1" applyBorder="1" applyAlignment="1">
      <alignment horizontal="center" vertical="center"/>
    </xf>
    <xf numFmtId="165" fontId="28" fillId="20" borderId="18" xfId="0" applyNumberFormat="1" applyFont="1" applyFill="1" applyBorder="1" applyAlignment="1">
      <alignment horizontal="center" vertical="center"/>
    </xf>
    <xf numFmtId="4" fontId="29" fillId="20" borderId="19" xfId="0" applyNumberFormat="1" applyFont="1" applyFill="1" applyBorder="1" applyAlignment="1">
      <alignment horizontal="center" vertical="center"/>
    </xf>
    <xf numFmtId="4" fontId="28" fillId="20" borderId="17" xfId="0" applyNumberFormat="1" applyFont="1" applyFill="1" applyBorder="1" applyAlignment="1">
      <alignment horizontal="center" vertical="center"/>
    </xf>
    <xf numFmtId="4" fontId="29" fillId="20" borderId="18" xfId="0" applyNumberFormat="1" applyFont="1" applyFill="1" applyBorder="1" applyAlignment="1">
      <alignment horizontal="center" vertical="center"/>
    </xf>
    <xf numFmtId="4" fontId="28" fillId="20" borderId="14" xfId="0" applyNumberFormat="1" applyFont="1" applyFill="1" applyBorder="1" applyAlignment="1">
      <alignment horizontal="center" vertical="center"/>
    </xf>
    <xf numFmtId="4" fontId="29" fillId="20" borderId="32" xfId="0" applyNumberFormat="1" applyFont="1" applyFill="1" applyBorder="1" applyAlignment="1">
      <alignment horizontal="center" vertical="center"/>
    </xf>
    <xf numFmtId="0" fontId="28" fillId="20" borderId="55" xfId="0" applyFont="1" applyFill="1" applyBorder="1" applyAlignment="1">
      <alignment horizontal="center" vertical="center" wrapText="1"/>
    </xf>
    <xf numFmtId="0" fontId="28" fillId="20" borderId="56" xfId="0" applyFont="1" applyFill="1" applyBorder="1" applyAlignment="1">
      <alignment horizontal="center" vertical="center"/>
    </xf>
    <xf numFmtId="0" fontId="28" fillId="20" borderId="57" xfId="0" applyFont="1" applyFill="1" applyBorder="1" applyAlignment="1">
      <alignment horizontal="center" vertical="center"/>
    </xf>
    <xf numFmtId="0" fontId="28" fillId="20" borderId="58" xfId="0" applyFont="1" applyFill="1" applyBorder="1" applyAlignment="1" quotePrefix="1">
      <alignment horizontal="center" vertical="center"/>
    </xf>
    <xf numFmtId="0" fontId="28" fillId="20" borderId="59" xfId="0" applyFont="1" applyFill="1" applyBorder="1" applyAlignment="1">
      <alignment horizontal="center" vertical="center"/>
    </xf>
    <xf numFmtId="165" fontId="28" fillId="20" borderId="57" xfId="0" applyNumberFormat="1" applyFont="1" applyFill="1" applyBorder="1" applyAlignment="1">
      <alignment horizontal="center" vertical="center"/>
    </xf>
    <xf numFmtId="165" fontId="28" fillId="20" borderId="60" xfId="0" applyNumberFormat="1" applyFont="1" applyFill="1" applyBorder="1" applyAlignment="1">
      <alignment horizontal="center" vertical="center"/>
    </xf>
    <xf numFmtId="4" fontId="29" fillId="20" borderId="61" xfId="0" applyNumberFormat="1" applyFont="1" applyFill="1" applyBorder="1" applyAlignment="1">
      <alignment horizontal="center" vertical="center"/>
    </xf>
    <xf numFmtId="4" fontId="28" fillId="20" borderId="59" xfId="0" applyNumberFormat="1" applyFont="1" applyFill="1" applyBorder="1" applyAlignment="1">
      <alignment horizontal="center" vertical="center"/>
    </xf>
    <xf numFmtId="4" fontId="29" fillId="20" borderId="60" xfId="0" applyNumberFormat="1" applyFont="1" applyFill="1" applyBorder="1" applyAlignment="1">
      <alignment horizontal="center" vertical="center"/>
    </xf>
    <xf numFmtId="4" fontId="28" fillId="20" borderId="56" xfId="0" applyNumberFormat="1" applyFont="1" applyFill="1" applyBorder="1" applyAlignment="1">
      <alignment horizontal="center" vertical="center"/>
    </xf>
    <xf numFmtId="4" fontId="29" fillId="20" borderId="69" xfId="0" applyNumberFormat="1" applyFont="1" applyFill="1" applyBorder="1" applyAlignment="1">
      <alignment horizontal="center" vertical="center"/>
    </xf>
    <xf numFmtId="0" fontId="28" fillId="20" borderId="62" xfId="0" applyFont="1" applyFill="1" applyBorder="1" applyAlignment="1">
      <alignment horizontal="center" vertical="center" wrapText="1"/>
    </xf>
    <xf numFmtId="0" fontId="28" fillId="20" borderId="63" xfId="0" applyFont="1" applyFill="1" applyBorder="1" applyAlignment="1">
      <alignment horizontal="center" vertical="center"/>
    </xf>
    <xf numFmtId="0" fontId="28" fillId="20" borderId="64" xfId="0" applyFont="1" applyFill="1" applyBorder="1" applyAlignment="1">
      <alignment horizontal="center" vertical="center"/>
    </xf>
    <xf numFmtId="0" fontId="28" fillId="20" borderId="65" xfId="0" applyFont="1" applyFill="1" applyBorder="1" applyAlignment="1" quotePrefix="1">
      <alignment horizontal="center" vertical="center"/>
    </xf>
    <xf numFmtId="0" fontId="28" fillId="20" borderId="66" xfId="0" applyFont="1" applyFill="1" applyBorder="1" applyAlignment="1">
      <alignment horizontal="center" vertical="center"/>
    </xf>
    <xf numFmtId="165" fontId="28" fillId="20" borderId="64" xfId="0" applyNumberFormat="1" applyFont="1" applyFill="1" applyBorder="1" applyAlignment="1">
      <alignment horizontal="center" vertical="center"/>
    </xf>
    <xf numFmtId="165" fontId="28" fillId="20" borderId="67" xfId="0" applyNumberFormat="1" applyFont="1" applyFill="1" applyBorder="1" applyAlignment="1">
      <alignment horizontal="center" vertical="center"/>
    </xf>
    <xf numFmtId="4" fontId="29" fillId="20" borderId="68" xfId="0" applyNumberFormat="1" applyFont="1" applyFill="1" applyBorder="1" applyAlignment="1">
      <alignment horizontal="center" vertical="center"/>
    </xf>
    <xf numFmtId="4" fontId="28" fillId="20" borderId="66" xfId="0" applyNumberFormat="1" applyFont="1" applyFill="1" applyBorder="1" applyAlignment="1">
      <alignment horizontal="center" vertical="center"/>
    </xf>
    <xf numFmtId="4" fontId="28" fillId="20" borderId="63" xfId="0" applyNumberFormat="1" applyFont="1" applyFill="1" applyBorder="1" applyAlignment="1">
      <alignment horizontal="center" vertical="center"/>
    </xf>
    <xf numFmtId="0" fontId="28" fillId="20" borderId="48" xfId="0" applyFont="1" applyFill="1" applyBorder="1" applyAlignment="1">
      <alignment horizontal="center" vertical="center" wrapText="1"/>
    </xf>
    <xf numFmtId="0" fontId="28" fillId="20" borderId="49" xfId="0" applyFont="1" applyFill="1" applyBorder="1" applyAlignment="1">
      <alignment horizontal="center" vertical="center"/>
    </xf>
    <xf numFmtId="0" fontId="28" fillId="20" borderId="50" xfId="0" applyFont="1" applyFill="1" applyBorder="1" applyAlignment="1">
      <alignment horizontal="center" vertical="center"/>
    </xf>
    <xf numFmtId="0" fontId="28" fillId="20" borderId="51" xfId="0" applyFont="1" applyFill="1" applyBorder="1" applyAlignment="1" quotePrefix="1">
      <alignment horizontal="center" vertical="center"/>
    </xf>
    <xf numFmtId="0" fontId="28" fillId="20" borderId="52" xfId="0" applyFont="1" applyFill="1" applyBorder="1" applyAlignment="1">
      <alignment horizontal="center" vertical="center"/>
    </xf>
    <xf numFmtId="165" fontId="28" fillId="20" borderId="50" xfId="0" applyNumberFormat="1" applyFont="1" applyFill="1" applyBorder="1" applyAlignment="1">
      <alignment horizontal="center" vertical="center"/>
    </xf>
    <xf numFmtId="165" fontId="28" fillId="20" borderId="53" xfId="0" applyNumberFormat="1" applyFont="1" applyFill="1" applyBorder="1" applyAlignment="1">
      <alignment horizontal="center" vertical="center"/>
    </xf>
    <xf numFmtId="4" fontId="29" fillId="20" borderId="54" xfId="0" applyNumberFormat="1" applyFont="1" applyFill="1" applyBorder="1" applyAlignment="1">
      <alignment horizontal="center" vertical="center"/>
    </xf>
    <xf numFmtId="4" fontId="28" fillId="20" borderId="52" xfId="0" applyNumberFormat="1" applyFont="1" applyFill="1" applyBorder="1" applyAlignment="1">
      <alignment horizontal="center" vertical="center"/>
    </xf>
    <xf numFmtId="4" fontId="29" fillId="20" borderId="53" xfId="0" applyNumberFormat="1" applyFont="1" applyFill="1" applyBorder="1" applyAlignment="1">
      <alignment horizontal="center" vertical="center"/>
    </xf>
    <xf numFmtId="4" fontId="28" fillId="20" borderId="49" xfId="0" applyNumberFormat="1" applyFont="1" applyFill="1" applyBorder="1" applyAlignment="1">
      <alignment horizontal="center" vertical="center"/>
    </xf>
    <xf numFmtId="4" fontId="29" fillId="20" borderId="82" xfId="0" applyNumberFormat="1" applyFont="1" applyFill="1" applyBorder="1" applyAlignment="1">
      <alignment horizontal="center" vertical="center"/>
    </xf>
    <xf numFmtId="0" fontId="28" fillId="20" borderId="40" xfId="0" applyFont="1" applyFill="1" applyBorder="1" applyAlignment="1">
      <alignment horizontal="center" vertical="center" wrapText="1"/>
    </xf>
    <xf numFmtId="0" fontId="28" fillId="20" borderId="41" xfId="0" applyFont="1" applyFill="1" applyBorder="1" applyAlignment="1">
      <alignment horizontal="center" vertical="center"/>
    </xf>
    <xf numFmtId="0" fontId="28" fillId="20" borderId="42" xfId="0" applyFont="1" applyFill="1" applyBorder="1" applyAlignment="1">
      <alignment horizontal="center" vertical="center"/>
    </xf>
    <xf numFmtId="0" fontId="28" fillId="20" borderId="43" xfId="0" applyFont="1" applyFill="1" applyBorder="1" applyAlignment="1" quotePrefix="1">
      <alignment horizontal="center" vertical="center"/>
    </xf>
    <xf numFmtId="0" fontId="28" fillId="20" borderId="44" xfId="0" applyFont="1" applyFill="1" applyBorder="1" applyAlignment="1">
      <alignment horizontal="center" vertical="center"/>
    </xf>
    <xf numFmtId="165" fontId="28" fillId="20" borderId="42" xfId="0" applyNumberFormat="1" applyFont="1" applyFill="1" applyBorder="1" applyAlignment="1">
      <alignment horizontal="center" vertical="center"/>
    </xf>
    <xf numFmtId="165" fontId="28" fillId="20" borderId="45" xfId="0" applyNumberFormat="1" applyFont="1" applyFill="1" applyBorder="1" applyAlignment="1">
      <alignment horizontal="center" vertical="center"/>
    </xf>
    <xf numFmtId="4" fontId="29" fillId="20" borderId="46" xfId="0" applyNumberFormat="1" applyFont="1" applyFill="1" applyBorder="1" applyAlignment="1">
      <alignment horizontal="center" vertical="center"/>
    </xf>
    <xf numFmtId="4" fontId="28" fillId="20" borderId="44" xfId="0" applyNumberFormat="1" applyFont="1" applyFill="1" applyBorder="1" applyAlignment="1">
      <alignment horizontal="center" vertical="center"/>
    </xf>
    <xf numFmtId="4" fontId="28" fillId="20" borderId="41" xfId="0" applyNumberFormat="1" applyFont="1" applyFill="1" applyBorder="1" applyAlignment="1">
      <alignment horizontal="center" vertical="center"/>
    </xf>
    <xf numFmtId="0" fontId="28" fillId="20" borderId="24" xfId="0" applyFont="1" applyFill="1" applyBorder="1" applyAlignment="1">
      <alignment horizontal="center" vertical="center" wrapText="1"/>
    </xf>
    <xf numFmtId="0" fontId="28" fillId="20" borderId="25" xfId="0" applyFont="1" applyFill="1" applyBorder="1" applyAlignment="1">
      <alignment horizontal="center" vertical="center"/>
    </xf>
    <xf numFmtId="0" fontId="28" fillId="20" borderId="26" xfId="0" applyFont="1" applyFill="1" applyBorder="1" applyAlignment="1">
      <alignment horizontal="center" vertical="center"/>
    </xf>
    <xf numFmtId="0" fontId="28" fillId="20" borderId="27" xfId="0" applyFont="1" applyFill="1" applyBorder="1" applyAlignment="1" quotePrefix="1">
      <alignment horizontal="center" vertical="center"/>
    </xf>
    <xf numFmtId="0" fontId="28" fillId="20" borderId="28" xfId="0" applyFont="1" applyFill="1" applyBorder="1" applyAlignment="1">
      <alignment horizontal="center" vertical="center"/>
    </xf>
    <xf numFmtId="165" fontId="28" fillId="20" borderId="26" xfId="0" applyNumberFormat="1" applyFont="1" applyFill="1" applyBorder="1" applyAlignment="1">
      <alignment horizontal="center" vertical="center"/>
    </xf>
    <xf numFmtId="165" fontId="28" fillId="20" borderId="29" xfId="0" applyNumberFormat="1" applyFont="1" applyFill="1" applyBorder="1" applyAlignment="1">
      <alignment horizontal="center" vertical="center"/>
    </xf>
    <xf numFmtId="4" fontId="29" fillId="20" borderId="30" xfId="0" applyNumberFormat="1" applyFont="1" applyFill="1" applyBorder="1" applyAlignment="1">
      <alignment horizontal="center" vertical="center"/>
    </xf>
    <xf numFmtId="4" fontId="28" fillId="20" borderId="28" xfId="0" applyNumberFormat="1" applyFont="1" applyFill="1" applyBorder="1" applyAlignment="1">
      <alignment horizontal="center" vertical="center"/>
    </xf>
    <xf numFmtId="4" fontId="29" fillId="20" borderId="29" xfId="0" applyNumberFormat="1" applyFont="1" applyFill="1" applyBorder="1" applyAlignment="1">
      <alignment horizontal="center" vertical="center"/>
    </xf>
    <xf numFmtId="4" fontId="28" fillId="20" borderId="25" xfId="0" applyNumberFormat="1" applyFont="1" applyFill="1" applyBorder="1" applyAlignment="1">
      <alignment horizontal="center" vertical="center"/>
    </xf>
    <xf numFmtId="4" fontId="29" fillId="20" borderId="31" xfId="0" applyNumberFormat="1" applyFont="1" applyFill="1" applyBorder="1" applyAlignment="1">
      <alignment horizontal="center" vertical="center"/>
    </xf>
    <xf numFmtId="0" fontId="36" fillId="24" borderId="83" xfId="41" applyFont="1" applyFill="1" applyBorder="1" applyAlignment="1">
      <alignment horizontal="center" vertical="center" wrapText="1"/>
      <protection/>
    </xf>
    <xf numFmtId="0" fontId="36" fillId="0" borderId="12" xfId="41" applyFont="1" applyFill="1" applyBorder="1" applyAlignment="1">
      <alignment horizontal="center" vertical="center" wrapText="1"/>
      <protection/>
    </xf>
    <xf numFmtId="0" fontId="36" fillId="0" borderId="83" xfId="41" applyFont="1" applyFill="1" applyBorder="1" applyAlignment="1">
      <alignment horizontal="center" vertical="center" wrapText="1"/>
      <protection/>
    </xf>
    <xf numFmtId="0" fontId="36" fillId="0" borderId="84" xfId="41" applyFont="1" applyFill="1" applyBorder="1" applyAlignment="1">
      <alignment horizontal="center" vertical="center" wrapText="1"/>
      <protection/>
    </xf>
    <xf numFmtId="0" fontId="36" fillId="0" borderId="0" xfId="41" applyFont="1" applyAlignment="1">
      <alignment horizontal="right"/>
      <protection/>
    </xf>
    <xf numFmtId="0" fontId="36" fillId="24" borderId="77" xfId="41" applyFont="1" applyFill="1" applyBorder="1" applyAlignment="1">
      <alignment horizontal="center" vertical="center"/>
      <protection/>
    </xf>
    <xf numFmtId="0" fontId="36" fillId="0" borderId="0" xfId="41" applyFont="1" applyAlignment="1">
      <alignment horizontal="center" vertical="center" wrapText="1"/>
      <protection/>
    </xf>
    <xf numFmtId="0" fontId="36" fillId="24" borderId="78" xfId="41" applyFont="1" applyFill="1" applyBorder="1" applyAlignment="1">
      <alignment horizontal="center" vertical="center"/>
      <protection/>
    </xf>
    <xf numFmtId="0" fontId="36" fillId="24" borderId="85" xfId="41" applyFont="1" applyFill="1" applyBorder="1" applyAlignment="1">
      <alignment horizontal="center" vertical="center"/>
      <protection/>
    </xf>
    <xf numFmtId="0" fontId="36" fillId="24" borderId="86" xfId="41" applyFont="1" applyFill="1" applyBorder="1" applyAlignment="1">
      <alignment horizontal="center" vertical="center"/>
      <protection/>
    </xf>
    <xf numFmtId="0" fontId="36" fillId="24" borderId="87" xfId="41" applyFont="1" applyFill="1" applyBorder="1" applyAlignment="1" quotePrefix="1">
      <alignment horizontal="center" vertical="center"/>
      <protection/>
    </xf>
    <xf numFmtId="0" fontId="36" fillId="24" borderId="79" xfId="41" applyFont="1" applyFill="1" applyBorder="1" applyAlignment="1">
      <alignment horizontal="center" vertical="center"/>
      <protection/>
    </xf>
    <xf numFmtId="0" fontId="36" fillId="24" borderId="88" xfId="41" applyFont="1" applyFill="1" applyBorder="1" applyAlignment="1">
      <alignment horizontal="center" vertical="center"/>
      <protection/>
    </xf>
    <xf numFmtId="0" fontId="36" fillId="24" borderId="89" xfId="41" applyFont="1" applyFill="1" applyBorder="1" applyAlignment="1">
      <alignment horizontal="center" vertical="center"/>
      <protection/>
    </xf>
    <xf numFmtId="0" fontId="36" fillId="24" borderId="90" xfId="41" applyFont="1" applyFill="1" applyBorder="1" applyAlignment="1" quotePrefix="1">
      <alignment horizontal="center" vertical="center"/>
      <protection/>
    </xf>
    <xf numFmtId="0" fontId="36" fillId="0" borderId="0" xfId="41" applyFont="1" applyAlignment="1">
      <alignment horizontal="center" vertical="center"/>
      <protection/>
    </xf>
    <xf numFmtId="0" fontId="36" fillId="24" borderId="91" xfId="41" applyFont="1" applyFill="1" applyBorder="1" applyAlignment="1">
      <alignment horizontal="center" vertical="center"/>
      <protection/>
    </xf>
    <xf numFmtId="0" fontId="36" fillId="24" borderId="92" xfId="41" applyFont="1" applyFill="1" applyBorder="1" applyAlignment="1">
      <alignment horizontal="center" vertical="center"/>
      <protection/>
    </xf>
    <xf numFmtId="0" fontId="36" fillId="24" borderId="93" xfId="41" applyFont="1" applyFill="1" applyBorder="1" applyAlignment="1">
      <alignment horizontal="center" vertical="center"/>
      <protection/>
    </xf>
    <xf numFmtId="0" fontId="36" fillId="24" borderId="94" xfId="41" applyFont="1" applyFill="1" applyBorder="1" applyAlignment="1" quotePrefix="1">
      <alignment horizontal="center" vertical="center"/>
      <protection/>
    </xf>
    <xf numFmtId="0" fontId="36" fillId="24" borderId="95" xfId="41" applyFont="1" applyFill="1" applyBorder="1" applyAlignment="1">
      <alignment horizontal="center" vertical="center"/>
      <protection/>
    </xf>
    <xf numFmtId="0" fontId="36" fillId="0" borderId="85" xfId="41" applyFont="1" applyFill="1" applyBorder="1" applyAlignment="1">
      <alignment horizontal="center" vertical="center"/>
      <protection/>
    </xf>
    <xf numFmtId="0" fontId="36" fillId="0" borderId="86" xfId="41" applyFont="1" applyFill="1" applyBorder="1" applyAlignment="1">
      <alignment horizontal="center" vertical="center"/>
      <protection/>
    </xf>
    <xf numFmtId="0" fontId="36" fillId="0" borderId="87" xfId="41" applyFont="1" applyFill="1" applyBorder="1" applyAlignment="1" quotePrefix="1">
      <alignment horizontal="center" vertical="center"/>
      <protection/>
    </xf>
    <xf numFmtId="0" fontId="36" fillId="0" borderId="0" xfId="41" applyFont="1" applyBorder="1">
      <alignment/>
      <protection/>
    </xf>
    <xf numFmtId="0" fontId="36" fillId="0" borderId="88" xfId="41" applyFont="1" applyFill="1" applyBorder="1" applyAlignment="1">
      <alignment horizontal="center" vertical="center"/>
      <protection/>
    </xf>
    <xf numFmtId="0" fontId="36" fillId="0" borderId="89" xfId="41" applyFont="1" applyFill="1" applyBorder="1" applyAlignment="1">
      <alignment horizontal="center" vertical="center"/>
      <protection/>
    </xf>
    <xf numFmtId="0" fontId="36" fillId="0" borderId="90" xfId="41" applyFont="1" applyFill="1" applyBorder="1" applyAlignment="1" quotePrefix="1">
      <alignment horizontal="center" vertical="center"/>
      <protection/>
    </xf>
    <xf numFmtId="0" fontId="36" fillId="0" borderId="92" xfId="41" applyFont="1" applyFill="1" applyBorder="1" applyAlignment="1">
      <alignment horizontal="center" vertical="center"/>
      <protection/>
    </xf>
    <xf numFmtId="0" fontId="36" fillId="0" borderId="93" xfId="41" applyFont="1" applyFill="1" applyBorder="1" applyAlignment="1">
      <alignment horizontal="center" vertical="center"/>
      <protection/>
    </xf>
    <xf numFmtId="0" fontId="36" fillId="0" borderId="94" xfId="41" applyFont="1" applyFill="1" applyBorder="1" applyAlignment="1" quotePrefix="1">
      <alignment horizontal="center" vertical="center"/>
      <protection/>
    </xf>
    <xf numFmtId="0" fontId="36" fillId="0" borderId="96" xfId="41" applyFont="1" applyFill="1" applyBorder="1" applyAlignment="1">
      <alignment horizontal="center" vertical="center"/>
      <protection/>
    </xf>
    <xf numFmtId="0" fontId="36" fillId="0" borderId="97" xfId="41" applyFont="1" applyFill="1" applyBorder="1" applyAlignment="1">
      <alignment horizontal="center" vertical="center"/>
      <protection/>
    </xf>
    <xf numFmtId="0" fontId="36" fillId="0" borderId="98" xfId="41" applyFont="1" applyFill="1" applyBorder="1" applyAlignment="1" quotePrefix="1">
      <alignment horizontal="center" vertical="center"/>
      <protection/>
    </xf>
    <xf numFmtId="0" fontId="36" fillId="0" borderId="99" xfId="41" applyFont="1" applyFill="1" applyBorder="1" applyAlignment="1">
      <alignment horizontal="center" vertical="center"/>
      <protection/>
    </xf>
    <xf numFmtId="0" fontId="36" fillId="0" borderId="100" xfId="41" applyFont="1" applyFill="1" applyBorder="1" applyAlignment="1">
      <alignment horizontal="center" vertical="center"/>
      <protection/>
    </xf>
    <xf numFmtId="0" fontId="36" fillId="0" borderId="101" xfId="41" applyFont="1" applyFill="1" applyBorder="1" applyAlignment="1" quotePrefix="1">
      <alignment horizontal="center" vertical="center"/>
      <protection/>
    </xf>
    <xf numFmtId="0" fontId="36" fillId="0" borderId="90" xfId="41" applyFont="1" applyFill="1" applyBorder="1" applyAlignment="1">
      <alignment horizontal="center" vertical="center"/>
      <protection/>
    </xf>
    <xf numFmtId="0" fontId="36" fillId="0" borderId="87" xfId="41" applyFont="1" applyFill="1" applyBorder="1" applyAlignment="1">
      <alignment horizontal="center" vertical="center"/>
      <protection/>
    </xf>
    <xf numFmtId="0" fontId="36" fillId="24" borderId="96" xfId="41" applyFont="1" applyFill="1" applyBorder="1" applyAlignment="1">
      <alignment horizontal="center" vertical="center"/>
      <protection/>
    </xf>
    <xf numFmtId="0" fontId="36" fillId="24" borderId="97" xfId="41" applyFont="1" applyFill="1" applyBorder="1" applyAlignment="1">
      <alignment horizontal="center" vertical="center"/>
      <protection/>
    </xf>
    <xf numFmtId="0" fontId="36" fillId="24" borderId="98" xfId="41" applyFont="1" applyFill="1" applyBorder="1" applyAlignment="1">
      <alignment horizontal="center" vertical="center"/>
      <protection/>
    </xf>
    <xf numFmtId="0" fontId="36" fillId="24" borderId="87" xfId="41" applyFont="1" applyFill="1" applyBorder="1" applyAlignment="1">
      <alignment horizontal="center" vertical="center"/>
      <protection/>
    </xf>
    <xf numFmtId="0" fontId="36" fillId="0" borderId="22" xfId="41" applyFont="1" applyFill="1" applyBorder="1" applyAlignment="1">
      <alignment horizontal="center" vertical="center" wrapText="1"/>
      <protection/>
    </xf>
    <xf numFmtId="0" fontId="36" fillId="0" borderId="101" xfId="41" applyFont="1" applyFill="1" applyBorder="1" applyAlignment="1">
      <alignment horizontal="center" vertical="center"/>
      <protection/>
    </xf>
    <xf numFmtId="0" fontId="41" fillId="24" borderId="0" xfId="41" applyFont="1" applyFill="1" applyBorder="1" applyAlignment="1">
      <alignment horizontal="left" vertical="center" wrapText="1"/>
      <protection/>
    </xf>
    <xf numFmtId="0" fontId="36" fillId="24" borderId="0" xfId="41" applyFont="1" applyFill="1" applyBorder="1" applyAlignment="1">
      <alignment horizontal="right" vertical="center" wrapText="1"/>
      <protection/>
    </xf>
    <xf numFmtId="167" fontId="36" fillId="24" borderId="0" xfId="41" applyNumberFormat="1" applyFont="1" applyFill="1" applyBorder="1" applyAlignment="1">
      <alignment horizontal="center"/>
      <protection/>
    </xf>
    <xf numFmtId="0" fontId="43" fillId="3" borderId="11" xfId="0" applyFont="1" applyFill="1" applyBorder="1" applyAlignment="1">
      <alignment horizontal="center" vertical="center" wrapText="1"/>
    </xf>
    <xf numFmtId="0" fontId="43" fillId="3" borderId="11" xfId="0" applyFont="1" applyFill="1" applyBorder="1" applyAlignment="1">
      <alignment horizontal="center" vertical="center"/>
    </xf>
    <xf numFmtId="0" fontId="44" fillId="24" borderId="11" xfId="0" applyFont="1" applyFill="1" applyBorder="1" applyAlignment="1">
      <alignment horizontal="right" vertical="center" indent="1"/>
    </xf>
    <xf numFmtId="0" fontId="44" fillId="24" borderId="11" xfId="0" applyFont="1" applyFill="1" applyBorder="1" applyAlignment="1">
      <alignment horizontal="center" vertical="center"/>
    </xf>
    <xf numFmtId="0" fontId="36" fillId="24" borderId="102" xfId="41" applyFont="1" applyFill="1" applyBorder="1" applyAlignment="1">
      <alignment horizontal="center" vertical="center"/>
      <protection/>
    </xf>
    <xf numFmtId="0" fontId="36" fillId="24" borderId="103" xfId="41" applyFont="1" applyFill="1" applyBorder="1" applyAlignment="1">
      <alignment horizontal="center" vertical="center"/>
      <protection/>
    </xf>
    <xf numFmtId="0" fontId="36" fillId="24" borderId="104" xfId="41" applyFont="1" applyFill="1" applyBorder="1" applyAlignment="1" quotePrefix="1">
      <alignment horizontal="center" vertical="center"/>
      <protection/>
    </xf>
    <xf numFmtId="0" fontId="36" fillId="0" borderId="102" xfId="41" applyFont="1" applyFill="1" applyBorder="1" applyAlignment="1">
      <alignment horizontal="center" vertical="center"/>
      <protection/>
    </xf>
    <xf numFmtId="0" fontId="36" fillId="0" borderId="103" xfId="41" applyFont="1" applyFill="1" applyBorder="1" applyAlignment="1">
      <alignment horizontal="center" vertical="center"/>
      <protection/>
    </xf>
    <xf numFmtId="0" fontId="36" fillId="0" borderId="104" xfId="41" applyFont="1" applyFill="1" applyBorder="1" applyAlignment="1" quotePrefix="1">
      <alignment horizontal="center" vertical="center"/>
      <protection/>
    </xf>
    <xf numFmtId="0" fontId="40" fillId="0" borderId="0" xfId="0" applyFont="1" applyFill="1" applyBorder="1" applyAlignment="1">
      <alignment vertical="center"/>
    </xf>
    <xf numFmtId="0" fontId="36" fillId="24" borderId="94" xfId="41" applyFont="1" applyFill="1" applyBorder="1" applyAlignment="1">
      <alignment horizontal="center" vertical="center"/>
      <protection/>
    </xf>
    <xf numFmtId="0" fontId="36" fillId="24" borderId="80" xfId="41" applyFont="1" applyFill="1" applyBorder="1" applyAlignment="1">
      <alignment horizontal="center" vertical="center"/>
      <protection/>
    </xf>
    <xf numFmtId="0" fontId="36" fillId="24" borderId="105" xfId="41" applyFont="1" applyFill="1" applyBorder="1" applyAlignment="1">
      <alignment horizontal="center" vertical="center" wrapText="1"/>
      <protection/>
    </xf>
    <xf numFmtId="0" fontId="36" fillId="24" borderId="106" xfId="41" applyFont="1" applyFill="1" applyBorder="1" applyAlignment="1">
      <alignment horizontal="center" vertical="center" wrapText="1"/>
      <protection/>
    </xf>
    <xf numFmtId="0" fontId="36" fillId="24" borderId="107" xfId="41" applyFont="1" applyFill="1" applyBorder="1" applyAlignment="1">
      <alignment horizontal="center" vertical="center" wrapText="1"/>
      <protection/>
    </xf>
    <xf numFmtId="0" fontId="36" fillId="0" borderId="10" xfId="41" applyFont="1" applyFill="1" applyBorder="1" applyAlignment="1">
      <alignment horizontal="center" vertical="center" wrapText="1"/>
      <protection/>
    </xf>
    <xf numFmtId="0" fontId="36" fillId="0" borderId="108" xfId="41" applyFont="1" applyFill="1" applyBorder="1" applyAlignment="1">
      <alignment horizontal="center" vertical="center"/>
      <protection/>
    </xf>
    <xf numFmtId="0" fontId="36" fillId="0" borderId="109" xfId="41" applyFont="1" applyFill="1" applyBorder="1" applyAlignment="1">
      <alignment horizontal="center" vertical="center"/>
      <protection/>
    </xf>
    <xf numFmtId="0" fontId="36" fillId="0" borderId="110" xfId="41" applyFont="1" applyFill="1" applyBorder="1" applyAlignment="1">
      <alignment horizontal="center" vertical="center"/>
      <protection/>
    </xf>
    <xf numFmtId="0" fontId="28" fillId="3" borderId="111" xfId="0" applyFont="1" applyFill="1" applyBorder="1" applyAlignment="1">
      <alignment horizontal="center" vertical="center" wrapText="1"/>
    </xf>
    <xf numFmtId="4" fontId="29" fillId="9" borderId="111" xfId="0" applyNumberFormat="1" applyFont="1" applyFill="1" applyBorder="1" applyAlignment="1">
      <alignment horizontal="center" vertical="center" wrapText="1"/>
    </xf>
    <xf numFmtId="4" fontId="29" fillId="9" borderId="112" xfId="0" applyNumberFormat="1" applyFont="1" applyFill="1" applyBorder="1" applyAlignment="1">
      <alignment horizontal="center" vertical="center" wrapText="1"/>
    </xf>
    <xf numFmtId="0" fontId="36" fillId="20" borderId="78" xfId="41" applyFont="1" applyFill="1" applyBorder="1" applyAlignment="1">
      <alignment horizontal="center" vertical="center"/>
      <protection/>
    </xf>
    <xf numFmtId="0" fontId="36" fillId="20" borderId="85" xfId="41" applyFont="1" applyFill="1" applyBorder="1" applyAlignment="1">
      <alignment horizontal="center" vertical="center"/>
      <protection/>
    </xf>
    <xf numFmtId="0" fontId="36" fillId="20" borderId="86" xfId="41" applyFont="1" applyFill="1" applyBorder="1" applyAlignment="1">
      <alignment horizontal="center" vertical="center"/>
      <protection/>
    </xf>
    <xf numFmtId="0" fontId="36" fillId="20" borderId="87" xfId="41" applyFont="1" applyFill="1" applyBorder="1" applyAlignment="1" quotePrefix="1">
      <alignment horizontal="center" vertical="center"/>
      <protection/>
    </xf>
    <xf numFmtId="0" fontId="36" fillId="20" borderId="77" xfId="41" applyFont="1" applyFill="1" applyBorder="1" applyAlignment="1">
      <alignment horizontal="center" vertical="center"/>
      <protection/>
    </xf>
    <xf numFmtId="0" fontId="36" fillId="20" borderId="99" xfId="41" applyFont="1" applyFill="1" applyBorder="1" applyAlignment="1">
      <alignment horizontal="center" vertical="center"/>
      <protection/>
    </xf>
    <xf numFmtId="0" fontId="36" fillId="20" borderId="100" xfId="41" applyFont="1" applyFill="1" applyBorder="1" applyAlignment="1">
      <alignment horizontal="center" vertical="center"/>
      <protection/>
    </xf>
    <xf numFmtId="0" fontId="36" fillId="20" borderId="101" xfId="41" applyFont="1" applyFill="1" applyBorder="1" applyAlignment="1" quotePrefix="1">
      <alignment horizontal="center" vertical="center"/>
      <protection/>
    </xf>
    <xf numFmtId="0" fontId="36" fillId="20" borderId="101" xfId="41" applyFont="1" applyFill="1" applyBorder="1" applyAlignment="1">
      <alignment horizontal="center" vertical="center"/>
      <protection/>
    </xf>
    <xf numFmtId="0" fontId="36" fillId="20" borderId="96" xfId="41" applyFont="1" applyFill="1" applyBorder="1" applyAlignment="1">
      <alignment horizontal="center" vertical="center"/>
      <protection/>
    </xf>
    <xf numFmtId="0" fontId="36" fillId="20" borderId="97" xfId="41" applyFont="1" applyFill="1" applyBorder="1" applyAlignment="1">
      <alignment horizontal="center" vertical="center"/>
      <protection/>
    </xf>
    <xf numFmtId="0" fontId="36" fillId="20" borderId="98" xfId="41" applyFont="1" applyFill="1" applyBorder="1" applyAlignment="1" quotePrefix="1">
      <alignment horizontal="center" vertical="center"/>
      <protection/>
    </xf>
    <xf numFmtId="0" fontId="36" fillId="20" borderId="98" xfId="41" applyFont="1" applyFill="1" applyBorder="1" applyAlignment="1">
      <alignment horizontal="center" vertical="center"/>
      <protection/>
    </xf>
    <xf numFmtId="0" fontId="28" fillId="24" borderId="0" xfId="0" applyFont="1" applyFill="1" applyAlignment="1">
      <alignment horizontal="center" vertical="center"/>
    </xf>
    <xf numFmtId="0" fontId="28" fillId="24" borderId="0" xfId="0" applyFont="1" applyFill="1" applyBorder="1" applyAlignment="1">
      <alignment horizontal="center" vertical="center"/>
    </xf>
    <xf numFmtId="4" fontId="28" fillId="24" borderId="0" xfId="0" applyNumberFormat="1" applyFont="1" applyFill="1" applyBorder="1" applyAlignment="1">
      <alignment horizontal="center" vertical="center"/>
    </xf>
    <xf numFmtId="0" fontId="28" fillId="24" borderId="0" xfId="73" applyFont="1" applyFill="1" applyBorder="1" applyAlignment="1">
      <alignment horizontal="center" vertical="center"/>
      <protection/>
    </xf>
    <xf numFmtId="0" fontId="28" fillId="24" borderId="13" xfId="0" applyFont="1" applyFill="1" applyBorder="1" applyAlignment="1">
      <alignment horizontal="left" vertical="center" wrapText="1" indent="1"/>
    </xf>
    <xf numFmtId="0" fontId="28" fillId="24" borderId="13" xfId="0" applyFont="1" applyFill="1" applyBorder="1" applyAlignment="1" quotePrefix="1">
      <alignment horizontal="center" vertical="center" wrapText="1"/>
    </xf>
    <xf numFmtId="3" fontId="28" fillId="24" borderId="14" xfId="0" applyNumberFormat="1" applyFont="1" applyFill="1" applyBorder="1" applyAlignment="1">
      <alignment horizontal="center" vertical="center"/>
    </xf>
    <xf numFmtId="165" fontId="28" fillId="24" borderId="55" xfId="0" applyNumberFormat="1" applyFont="1" applyFill="1" applyBorder="1" applyAlignment="1" quotePrefix="1">
      <alignment horizontal="center" vertical="center"/>
    </xf>
    <xf numFmtId="2" fontId="28" fillId="24" borderId="0" xfId="0" applyNumberFormat="1" applyFont="1" applyFill="1" applyBorder="1" applyAlignment="1">
      <alignment horizontal="center" vertical="center"/>
    </xf>
    <xf numFmtId="165" fontId="28" fillId="24" borderId="13" xfId="0" applyNumberFormat="1" applyFont="1" applyFill="1" applyBorder="1" applyAlignment="1">
      <alignment horizontal="center" vertical="center"/>
    </xf>
    <xf numFmtId="0" fontId="28" fillId="24" borderId="40" xfId="0" applyFont="1" applyFill="1" applyBorder="1" applyAlignment="1">
      <alignment horizontal="left" vertical="center" wrapText="1" indent="1"/>
    </xf>
    <xf numFmtId="0" fontId="28" fillId="24" borderId="40" xfId="0" applyFont="1" applyFill="1" applyBorder="1" applyAlignment="1" quotePrefix="1">
      <alignment horizontal="center" vertical="center" wrapText="1"/>
    </xf>
    <xf numFmtId="3" fontId="28" fillId="24" borderId="41" xfId="0" applyNumberFormat="1" applyFont="1" applyFill="1" applyBorder="1" applyAlignment="1">
      <alignment horizontal="center" vertical="center"/>
    </xf>
    <xf numFmtId="165" fontId="28" fillId="24" borderId="40" xfId="0" applyNumberFormat="1" applyFont="1" applyFill="1" applyBorder="1" applyAlignment="1">
      <alignment horizontal="center" vertical="center"/>
    </xf>
    <xf numFmtId="0" fontId="28" fillId="24" borderId="55" xfId="0" applyFont="1" applyFill="1" applyBorder="1" applyAlignment="1">
      <alignment horizontal="left" vertical="center" wrapText="1" indent="1"/>
    </xf>
    <xf numFmtId="0" fontId="28" fillId="24" borderId="55" xfId="0" applyFont="1" applyFill="1" applyBorder="1" applyAlignment="1" quotePrefix="1">
      <alignment horizontal="center" vertical="center" wrapText="1"/>
    </xf>
    <xf numFmtId="3" fontId="28" fillId="24" borderId="56" xfId="0" applyNumberFormat="1" applyFont="1" applyFill="1" applyBorder="1" applyAlignment="1">
      <alignment horizontal="center" vertical="center"/>
    </xf>
    <xf numFmtId="165" fontId="28" fillId="24" borderId="55" xfId="0" applyNumberFormat="1" applyFont="1" applyFill="1" applyBorder="1" applyAlignment="1">
      <alignment horizontal="center" vertical="center"/>
    </xf>
    <xf numFmtId="0" fontId="28" fillId="24" borderId="62" xfId="0" applyFont="1" applyFill="1" applyBorder="1" applyAlignment="1">
      <alignment horizontal="left" vertical="center" wrapText="1" indent="1"/>
    </xf>
    <xf numFmtId="0" fontId="28" fillId="24" borderId="62" xfId="0" applyFont="1" applyFill="1" applyBorder="1" applyAlignment="1" quotePrefix="1">
      <alignment horizontal="center" vertical="center" wrapText="1"/>
    </xf>
    <xf numFmtId="3" fontId="28" fillId="24" borderId="63" xfId="0" applyNumberFormat="1" applyFont="1" applyFill="1" applyBorder="1" applyAlignment="1">
      <alignment horizontal="center" vertical="center"/>
    </xf>
    <xf numFmtId="165" fontId="28" fillId="24" borderId="62" xfId="0" applyNumberFormat="1" applyFont="1" applyFill="1" applyBorder="1" applyAlignment="1">
      <alignment horizontal="center" vertical="center"/>
    </xf>
    <xf numFmtId="0" fontId="28" fillId="24" borderId="48" xfId="0" applyFont="1" applyFill="1" applyBorder="1" applyAlignment="1">
      <alignment horizontal="left" vertical="center" wrapText="1" indent="1"/>
    </xf>
    <xf numFmtId="3" fontId="28" fillId="24" borderId="49" xfId="0" applyNumberFormat="1" applyFont="1" applyFill="1" applyBorder="1" applyAlignment="1">
      <alignment horizontal="center" vertical="center"/>
    </xf>
    <xf numFmtId="165" fontId="28" fillId="24" borderId="48" xfId="0" applyNumberFormat="1" applyFont="1" applyFill="1" applyBorder="1" applyAlignment="1">
      <alignment horizontal="center" vertical="center"/>
    </xf>
    <xf numFmtId="0" fontId="28" fillId="20" borderId="11" xfId="0" applyFont="1" applyFill="1" applyBorder="1" applyAlignment="1">
      <alignment horizontal="center" vertical="center"/>
    </xf>
    <xf numFmtId="0" fontId="28" fillId="24" borderId="11" xfId="0" applyFont="1" applyFill="1" applyBorder="1" applyAlignment="1">
      <alignment horizontal="left" vertical="center" wrapText="1" indent="1"/>
    </xf>
    <xf numFmtId="0" fontId="28" fillId="24" borderId="11" xfId="0" applyFont="1" applyFill="1" applyBorder="1" applyAlignment="1">
      <alignment horizontal="center" vertical="center" wrapText="1"/>
    </xf>
    <xf numFmtId="3" fontId="28" fillId="24" borderId="113" xfId="0" applyNumberFormat="1" applyFont="1" applyFill="1" applyBorder="1" applyAlignment="1">
      <alignment horizontal="center" vertical="center"/>
    </xf>
    <xf numFmtId="165" fontId="28" fillId="24" borderId="114" xfId="0" applyNumberFormat="1" applyFont="1" applyFill="1" applyBorder="1" applyAlignment="1">
      <alignment horizontal="center" vertical="center"/>
    </xf>
    <xf numFmtId="165" fontId="28" fillId="24" borderId="11" xfId="0" applyNumberFormat="1" applyFont="1" applyFill="1" applyBorder="1" applyAlignment="1">
      <alignment horizontal="center" vertical="center"/>
    </xf>
    <xf numFmtId="4" fontId="29" fillId="24" borderId="115" xfId="0" applyNumberFormat="1" applyFont="1" applyFill="1" applyBorder="1" applyAlignment="1">
      <alignment horizontal="center" vertical="center"/>
    </xf>
    <xf numFmtId="4" fontId="28" fillId="24" borderId="116" xfId="0" applyNumberFormat="1" applyFont="1" applyFill="1" applyBorder="1" applyAlignment="1">
      <alignment horizontal="center" vertical="center"/>
    </xf>
    <xf numFmtId="4" fontId="29" fillId="24" borderId="114" xfId="0" applyNumberFormat="1" applyFont="1" applyFill="1" applyBorder="1" applyAlignment="1">
      <alignment horizontal="center" vertical="center"/>
    </xf>
    <xf numFmtId="4" fontId="28" fillId="24" borderId="113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24" borderId="83" xfId="0" applyFont="1" applyFill="1" applyBorder="1" applyAlignment="1">
      <alignment horizontal="left" vertical="center" wrapText="1" indent="1"/>
    </xf>
    <xf numFmtId="0" fontId="28" fillId="24" borderId="83" xfId="0" applyFont="1" applyFill="1" applyBorder="1" applyAlignment="1">
      <alignment horizontal="center" vertical="center" wrapText="1"/>
    </xf>
    <xf numFmtId="165" fontId="28" fillId="24" borderId="117" xfId="0" applyNumberFormat="1" applyFont="1" applyFill="1" applyBorder="1" applyAlignment="1">
      <alignment horizontal="center" vertical="center"/>
    </xf>
    <xf numFmtId="4" fontId="29" fillId="24" borderId="0" xfId="0" applyNumberFormat="1" applyFont="1" applyFill="1" applyBorder="1" applyAlignment="1">
      <alignment horizontal="center" vertical="center"/>
    </xf>
    <xf numFmtId="2" fontId="28" fillId="24" borderId="55" xfId="0" applyNumberFormat="1" applyFont="1" applyFill="1" applyBorder="1" applyAlignment="1">
      <alignment horizontal="center" vertical="center"/>
    </xf>
    <xf numFmtId="2" fontId="28" fillId="24" borderId="13" xfId="0" applyNumberFormat="1" applyFont="1" applyFill="1" applyBorder="1" applyAlignment="1">
      <alignment horizontal="center" vertical="center"/>
    </xf>
    <xf numFmtId="2" fontId="28" fillId="24" borderId="62" xfId="0" applyNumberFormat="1" applyFont="1" applyFill="1" applyBorder="1" applyAlignment="1">
      <alignment horizontal="center" vertical="center"/>
    </xf>
    <xf numFmtId="0" fontId="4" fillId="24" borderId="0" xfId="71" applyFont="1" applyFill="1" applyBorder="1" applyAlignment="1">
      <alignment horizontal="center" vertical="center"/>
      <protection/>
    </xf>
    <xf numFmtId="4" fontId="4" fillId="24" borderId="0" xfId="71" applyNumberFormat="1" applyFont="1" applyFill="1" applyBorder="1" applyAlignment="1">
      <alignment horizontal="center" vertical="center"/>
      <protection/>
    </xf>
    <xf numFmtId="165" fontId="4" fillId="24" borderId="0" xfId="71" applyNumberFormat="1" applyFont="1" applyFill="1" applyBorder="1" applyAlignment="1">
      <alignment horizontal="center" vertical="center"/>
      <protection/>
    </xf>
    <xf numFmtId="4" fontId="4" fillId="24" borderId="0" xfId="0" applyNumberFormat="1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center" vertical="center"/>
    </xf>
    <xf numFmtId="0" fontId="29" fillId="24" borderId="0" xfId="0" applyFont="1" applyFill="1" applyAlignment="1">
      <alignment horizontal="left" vertical="center"/>
    </xf>
    <xf numFmtId="0" fontId="29" fillId="24" borderId="0" xfId="0" applyFont="1" applyFill="1" applyAlignment="1">
      <alignment horizontal="center" vertical="center"/>
    </xf>
    <xf numFmtId="4" fontId="29" fillId="24" borderId="0" xfId="0" applyNumberFormat="1" applyFont="1" applyFill="1" applyAlignment="1">
      <alignment horizontal="center" vertical="center"/>
    </xf>
    <xf numFmtId="0" fontId="28" fillId="24" borderId="0" xfId="0" applyFont="1" applyFill="1" applyAlignment="1">
      <alignment horizontal="left" vertical="center"/>
    </xf>
    <xf numFmtId="4" fontId="28" fillId="24" borderId="0" xfId="0" applyNumberFormat="1" applyFont="1" applyFill="1" applyAlignment="1">
      <alignment horizontal="center" vertical="center"/>
    </xf>
    <xf numFmtId="166" fontId="4" fillId="24" borderId="0" xfId="0" applyNumberFormat="1" applyFont="1" applyFill="1" applyBorder="1" applyAlignment="1">
      <alignment horizontal="center" vertical="center"/>
    </xf>
    <xf numFmtId="4" fontId="28" fillId="24" borderId="0" xfId="0" applyNumberFormat="1" applyFont="1" applyFill="1" applyAlignment="1">
      <alignment horizontal="center" vertical="center" wrapText="1"/>
    </xf>
    <xf numFmtId="0" fontId="4" fillId="24" borderId="0" xfId="72" applyNumberFormat="1" applyFont="1" applyFill="1" applyBorder="1" applyAlignment="1" applyProtection="1">
      <alignment horizontal="center" vertical="center"/>
      <protection/>
    </xf>
    <xf numFmtId="4" fontId="5" fillId="24" borderId="0" xfId="71" applyNumberFormat="1" applyFont="1" applyFill="1" applyAlignment="1">
      <alignment horizontal="center" vertical="center"/>
      <protection/>
    </xf>
    <xf numFmtId="4" fontId="2" fillId="24" borderId="0" xfId="71" applyNumberFormat="1" applyFill="1" applyAlignment="1">
      <alignment horizontal="center" vertical="center"/>
      <protection/>
    </xf>
    <xf numFmtId="0" fontId="2" fillId="24" borderId="0" xfId="71" applyFill="1" applyAlignment="1">
      <alignment horizontal="center" vertical="center"/>
      <protection/>
    </xf>
    <xf numFmtId="4" fontId="4" fillId="24" borderId="0" xfId="71" applyNumberFormat="1" applyFont="1" applyFill="1" applyAlignment="1">
      <alignment horizontal="center" vertical="center" wrapText="1"/>
      <protection/>
    </xf>
    <xf numFmtId="0" fontId="4" fillId="24" borderId="0" xfId="71" applyFont="1" applyFill="1" applyAlignment="1">
      <alignment horizontal="center" vertical="center" wrapText="1"/>
      <protection/>
    </xf>
    <xf numFmtId="0" fontId="5" fillId="24" borderId="0" xfId="71" applyFont="1" applyFill="1" applyAlignment="1">
      <alignment horizontal="center" vertical="center"/>
      <protection/>
    </xf>
    <xf numFmtId="4" fontId="4" fillId="24" borderId="0" xfId="71" applyNumberFormat="1" applyFont="1" applyFill="1" applyAlignment="1">
      <alignment horizontal="center" vertical="center"/>
      <protection/>
    </xf>
    <xf numFmtId="0" fontId="4" fillId="24" borderId="0" xfId="71" applyFont="1" applyFill="1" applyAlignment="1">
      <alignment horizontal="center" vertical="center"/>
      <protection/>
    </xf>
    <xf numFmtId="0" fontId="28" fillId="3" borderId="118" xfId="0" applyFont="1" applyFill="1" applyBorder="1" applyAlignment="1">
      <alignment horizontal="center" vertical="center" wrapText="1"/>
    </xf>
    <xf numFmtId="4" fontId="28" fillId="3" borderId="111" xfId="0" applyNumberFormat="1" applyFont="1" applyFill="1" applyBorder="1" applyAlignment="1">
      <alignment horizontal="center" vertical="center" wrapText="1"/>
    </xf>
    <xf numFmtId="3" fontId="28" fillId="24" borderId="119" xfId="0" applyNumberFormat="1" applyFont="1" applyFill="1" applyBorder="1" applyAlignment="1">
      <alignment horizontal="center" vertical="center"/>
    </xf>
    <xf numFmtId="165" fontId="28" fillId="24" borderId="0" xfId="0" applyNumberFormat="1" applyFont="1" applyFill="1" applyBorder="1" applyAlignment="1">
      <alignment horizontal="center" vertical="center"/>
    </xf>
    <xf numFmtId="0" fontId="28" fillId="24" borderId="77" xfId="41" applyFont="1" applyFill="1" applyBorder="1" applyAlignment="1">
      <alignment horizontal="center" vertical="center"/>
      <protection/>
    </xf>
    <xf numFmtId="0" fontId="28" fillId="24" borderId="120" xfId="41" applyFont="1" applyFill="1" applyBorder="1" applyAlignment="1">
      <alignment horizontal="center" vertical="center"/>
      <protection/>
    </xf>
    <xf numFmtId="0" fontId="28" fillId="24" borderId="121" xfId="41" applyFont="1" applyFill="1" applyBorder="1" applyAlignment="1">
      <alignment horizontal="center" vertical="center"/>
      <protection/>
    </xf>
    <xf numFmtId="0" fontId="28" fillId="24" borderId="122" xfId="41" applyFont="1" applyFill="1" applyBorder="1" applyAlignment="1" quotePrefix="1">
      <alignment horizontal="center" vertical="center"/>
      <protection/>
    </xf>
    <xf numFmtId="0" fontId="28" fillId="24" borderId="78" xfId="41" applyFont="1" applyFill="1" applyBorder="1" applyAlignment="1">
      <alignment horizontal="center" vertical="center"/>
      <protection/>
    </xf>
    <xf numFmtId="0" fontId="28" fillId="24" borderId="85" xfId="41" applyFont="1" applyFill="1" applyBorder="1" applyAlignment="1">
      <alignment horizontal="center" vertical="center"/>
      <protection/>
    </xf>
    <xf numFmtId="0" fontId="28" fillId="24" borderId="86" xfId="41" applyFont="1" applyFill="1" applyBorder="1" applyAlignment="1">
      <alignment horizontal="center" vertical="center"/>
      <protection/>
    </xf>
    <xf numFmtId="0" fontId="28" fillId="24" borderId="87" xfId="41" applyFont="1" applyFill="1" applyBorder="1" applyAlignment="1" quotePrefix="1">
      <alignment horizontal="center" vertical="center"/>
      <protection/>
    </xf>
    <xf numFmtId="0" fontId="28" fillId="24" borderId="79" xfId="41" applyFont="1" applyFill="1" applyBorder="1" applyAlignment="1">
      <alignment horizontal="center" vertical="center"/>
      <protection/>
    </xf>
    <xf numFmtId="0" fontId="28" fillId="24" borderId="88" xfId="41" applyFont="1" applyFill="1" applyBorder="1" applyAlignment="1">
      <alignment horizontal="center" vertical="center"/>
      <protection/>
    </xf>
    <xf numFmtId="0" fontId="28" fillId="24" borderId="89" xfId="41" applyFont="1" applyFill="1" applyBorder="1" applyAlignment="1">
      <alignment horizontal="center" vertical="center"/>
      <protection/>
    </xf>
    <xf numFmtId="0" fontId="28" fillId="24" borderId="90" xfId="41" applyFont="1" applyFill="1" applyBorder="1" applyAlignment="1" quotePrefix="1">
      <alignment horizontal="center" vertical="center"/>
      <protection/>
    </xf>
    <xf numFmtId="0" fontId="47" fillId="24" borderId="123" xfId="41" applyFont="1" applyFill="1" applyBorder="1" applyAlignment="1">
      <alignment horizontal="center" vertical="center"/>
      <protection/>
    </xf>
    <xf numFmtId="0" fontId="47" fillId="24" borderId="124" xfId="41" applyFont="1" applyFill="1" applyBorder="1" applyAlignment="1">
      <alignment horizontal="center" vertical="center"/>
      <protection/>
    </xf>
    <xf numFmtId="0" fontId="47" fillId="24" borderId="125" xfId="41" applyFont="1" applyFill="1" applyBorder="1" applyAlignment="1">
      <alignment horizontal="center" vertical="center"/>
      <protection/>
    </xf>
    <xf numFmtId="0" fontId="28" fillId="20" borderId="84" xfId="72" applyNumberFormat="1" applyFont="1" applyFill="1" applyBorder="1" applyAlignment="1" applyProtection="1">
      <alignment horizontal="center" vertical="center"/>
      <protection/>
    </xf>
    <xf numFmtId="0" fontId="28" fillId="20" borderId="11" xfId="0" applyFont="1" applyFill="1" applyBorder="1" applyAlignment="1">
      <alignment horizontal="center" vertical="center" wrapText="1"/>
    </xf>
    <xf numFmtId="0" fontId="28" fillId="24" borderId="0" xfId="41" applyFont="1" applyFill="1" applyBorder="1" applyAlignment="1">
      <alignment horizontal="center" vertical="center"/>
      <protection/>
    </xf>
    <xf numFmtId="0" fontId="28" fillId="24" borderId="0" xfId="41" applyFont="1" applyFill="1" applyBorder="1" applyAlignment="1" quotePrefix="1">
      <alignment horizontal="center" vertical="center"/>
      <protection/>
    </xf>
    <xf numFmtId="4" fontId="29" fillId="0" borderId="0" xfId="0" applyNumberFormat="1" applyFont="1" applyFill="1" applyBorder="1" applyAlignment="1">
      <alignment horizontal="center" vertical="center"/>
    </xf>
    <xf numFmtId="0" fontId="28" fillId="24" borderId="81" xfId="41" applyFont="1" applyFill="1" applyBorder="1" applyAlignment="1">
      <alignment horizontal="center" vertical="center"/>
      <protection/>
    </xf>
    <xf numFmtId="0" fontId="28" fillId="24" borderId="108" xfId="41" applyFont="1" applyFill="1" applyBorder="1" applyAlignment="1">
      <alignment horizontal="center" vertical="center"/>
      <protection/>
    </xf>
    <xf numFmtId="0" fontId="28" fillId="24" borderId="109" xfId="41" applyFont="1" applyFill="1" applyBorder="1" applyAlignment="1">
      <alignment horizontal="center" vertical="center"/>
      <protection/>
    </xf>
    <xf numFmtId="0" fontId="28" fillId="24" borderId="110" xfId="41" applyFont="1" applyFill="1" applyBorder="1" applyAlignment="1" quotePrefix="1">
      <alignment horizontal="center" vertical="center"/>
      <protection/>
    </xf>
    <xf numFmtId="0" fontId="28" fillId="0" borderId="0" xfId="41" applyFont="1" applyBorder="1" applyAlignment="1">
      <alignment horizontal="center" vertical="top"/>
      <protection/>
    </xf>
    <xf numFmtId="0" fontId="28" fillId="0" borderId="0" xfId="41" applyFont="1" applyAlignment="1">
      <alignment horizontal="center" vertical="top"/>
      <protection/>
    </xf>
    <xf numFmtId="0" fontId="32" fillId="0" borderId="0" xfId="41" applyFont="1" applyBorder="1" applyAlignment="1">
      <alignment horizontal="center" vertical="center"/>
      <protection/>
    </xf>
    <xf numFmtId="0" fontId="35" fillId="0" borderId="0" xfId="41" applyFont="1" applyBorder="1" applyAlignment="1">
      <alignment horizontal="center" vertical="center"/>
      <protection/>
    </xf>
    <xf numFmtId="0" fontId="35" fillId="0" borderId="0" xfId="41" applyFont="1" applyAlignment="1">
      <alignment horizontal="center" vertical="center"/>
      <protection/>
    </xf>
    <xf numFmtId="0" fontId="28" fillId="24" borderId="0" xfId="41" applyFont="1" applyFill="1" applyBorder="1" applyAlignment="1">
      <alignment horizontal="center" vertical="center" wrapText="1"/>
      <protection/>
    </xf>
    <xf numFmtId="0" fontId="28" fillId="24" borderId="0" xfId="41" applyFont="1" applyFill="1" applyAlignment="1">
      <alignment wrapText="1"/>
      <protection/>
    </xf>
    <xf numFmtId="0" fontId="28" fillId="24" borderId="0" xfId="41" applyFont="1" applyFill="1" applyBorder="1" applyAlignment="1">
      <alignment vertical="center" wrapText="1"/>
      <protection/>
    </xf>
    <xf numFmtId="0" fontId="28" fillId="24" borderId="0" xfId="41" applyFont="1" applyFill="1" applyAlignment="1">
      <alignment vertical="center" wrapText="1"/>
      <protection/>
    </xf>
    <xf numFmtId="0" fontId="29" fillId="0" borderId="0" xfId="41" applyFont="1" applyBorder="1" applyAlignment="1">
      <alignment horizontal="center" vertical="center" wrapText="1"/>
      <protection/>
    </xf>
    <xf numFmtId="170" fontId="29" fillId="24" borderId="0" xfId="77" applyNumberFormat="1" applyFont="1" applyFill="1" applyAlignment="1">
      <alignment horizontal="center" wrapText="1"/>
    </xf>
    <xf numFmtId="2" fontId="28" fillId="24" borderId="0" xfId="41" applyNumberFormat="1" applyFont="1" applyFill="1" applyAlignment="1">
      <alignment wrapText="1"/>
      <protection/>
    </xf>
    <xf numFmtId="0" fontId="28" fillId="0" borderId="0" xfId="0" applyFont="1" applyAlignment="1">
      <alignment/>
    </xf>
    <xf numFmtId="4" fontId="28" fillId="24" borderId="0" xfId="41" applyNumberFormat="1" applyFont="1" applyFill="1" applyBorder="1" applyAlignment="1">
      <alignment vertical="center" wrapText="1"/>
      <protection/>
    </xf>
    <xf numFmtId="0" fontId="28" fillId="0" borderId="0" xfId="41" applyFont="1" applyBorder="1" applyAlignment="1">
      <alignment horizontal="center" vertical="center" wrapText="1"/>
      <protection/>
    </xf>
    <xf numFmtId="0" fontId="28" fillId="0" borderId="0" xfId="41" applyFont="1" applyBorder="1" applyAlignment="1">
      <alignment vertical="center" wrapText="1"/>
      <protection/>
    </xf>
    <xf numFmtId="0" fontId="28" fillId="0" borderId="0" xfId="41" applyFont="1" applyAlignment="1">
      <alignment vertical="center" wrapText="1"/>
      <protection/>
    </xf>
    <xf numFmtId="1" fontId="28" fillId="0" borderId="77" xfId="41" applyNumberFormat="1" applyFont="1" applyFill="1" applyBorder="1" applyAlignment="1">
      <alignment horizontal="center" vertical="center" wrapText="1"/>
      <protection/>
    </xf>
    <xf numFmtId="1" fontId="28" fillId="0" borderId="78" xfId="41" applyNumberFormat="1" applyFont="1" applyFill="1" applyBorder="1" applyAlignment="1">
      <alignment horizontal="center" vertical="center" wrapText="1"/>
      <protection/>
    </xf>
    <xf numFmtId="1" fontId="28" fillId="0" borderId="78" xfId="41" applyNumberFormat="1" applyFont="1" applyFill="1" applyBorder="1" applyAlignment="1">
      <alignment horizontal="center" vertical="center"/>
      <protection/>
    </xf>
    <xf numFmtId="1" fontId="28" fillId="0" borderId="95" xfId="41" applyNumberFormat="1" applyFont="1" applyFill="1" applyBorder="1" applyAlignment="1">
      <alignment horizontal="center" vertical="center" wrapText="1"/>
      <protection/>
    </xf>
    <xf numFmtId="1" fontId="28" fillId="0" borderId="79" xfId="41" applyNumberFormat="1" applyFont="1" applyFill="1" applyBorder="1" applyAlignment="1">
      <alignment horizontal="center" vertical="center" wrapText="1"/>
      <protection/>
    </xf>
    <xf numFmtId="0" fontId="28" fillId="0" borderId="0" xfId="41" applyFont="1" applyBorder="1" applyAlignment="1">
      <alignment horizontal="left" vertical="top"/>
      <protection/>
    </xf>
    <xf numFmtId="0" fontId="28" fillId="24" borderId="126" xfId="41" applyFont="1" applyFill="1" applyBorder="1" applyAlignment="1" quotePrefix="1">
      <alignment horizontal="center" vertical="center"/>
      <protection/>
    </xf>
    <xf numFmtId="0" fontId="28" fillId="24" borderId="127" xfId="41" applyFont="1" applyFill="1" applyBorder="1" applyAlignment="1" quotePrefix="1">
      <alignment horizontal="center" vertical="center"/>
      <protection/>
    </xf>
    <xf numFmtId="0" fontId="28" fillId="24" borderId="128" xfId="41" applyFont="1" applyFill="1" applyBorder="1" applyAlignment="1" quotePrefix="1">
      <alignment horizontal="center" vertical="center"/>
      <protection/>
    </xf>
    <xf numFmtId="0" fontId="28" fillId="24" borderId="0" xfId="0" applyFont="1" applyFill="1" applyBorder="1" applyAlignment="1">
      <alignment horizontal="center" vertical="center" wrapText="1"/>
    </xf>
    <xf numFmtId="0" fontId="29" fillId="24" borderId="0" xfId="41" applyFont="1" applyFill="1" applyAlignment="1">
      <alignment horizontal="center"/>
      <protection/>
    </xf>
    <xf numFmtId="2" fontId="28" fillId="24" borderId="0" xfId="41" applyNumberFormat="1" applyFont="1" applyFill="1" applyAlignment="1">
      <alignment horizontal="center"/>
      <protection/>
    </xf>
    <xf numFmtId="0" fontId="28" fillId="24" borderId="0" xfId="41" applyFont="1" applyFill="1" applyAlignment="1">
      <alignment horizontal="center"/>
      <protection/>
    </xf>
    <xf numFmtId="0" fontId="28" fillId="24" borderId="0" xfId="41" applyFont="1" applyFill="1" applyBorder="1" applyAlignment="1">
      <alignment horizontal="center"/>
      <protection/>
    </xf>
    <xf numFmtId="0" fontId="28" fillId="24" borderId="0" xfId="41" applyFont="1" applyFill="1">
      <alignment/>
      <protection/>
    </xf>
    <xf numFmtId="2" fontId="28" fillId="0" borderId="0" xfId="41" applyNumberFormat="1" applyFont="1" applyBorder="1">
      <alignment/>
      <protection/>
    </xf>
    <xf numFmtId="0" fontId="28" fillId="0" borderId="0" xfId="41" applyFont="1" applyBorder="1">
      <alignment/>
      <protection/>
    </xf>
    <xf numFmtId="0" fontId="28" fillId="0" borderId="0" xfId="41" applyFont="1">
      <alignment/>
      <protection/>
    </xf>
    <xf numFmtId="0" fontId="28" fillId="0" borderId="0" xfId="41" applyFont="1" applyBorder="1" applyAlignment="1">
      <alignment horizontal="center"/>
      <protection/>
    </xf>
    <xf numFmtId="0" fontId="36" fillId="0" borderId="0" xfId="41" applyFont="1" applyBorder="1" applyAlignment="1">
      <alignment vertical="center" wrapText="1"/>
      <protection/>
    </xf>
    <xf numFmtId="0" fontId="36" fillId="24" borderId="0" xfId="41" applyFont="1" applyFill="1" applyAlignment="1">
      <alignment horizontal="center"/>
      <protection/>
    </xf>
    <xf numFmtId="0" fontId="36" fillId="24" borderId="0" xfId="41" applyFont="1" applyFill="1" applyBorder="1">
      <alignment/>
      <protection/>
    </xf>
    <xf numFmtId="0" fontId="36" fillId="0" borderId="0" xfId="41" applyFont="1" applyBorder="1" applyAlignment="1">
      <alignment horizontal="center"/>
      <protection/>
    </xf>
    <xf numFmtId="2" fontId="36" fillId="0" borderId="0" xfId="41" applyNumberFormat="1" applyFont="1" applyBorder="1">
      <alignment/>
      <protection/>
    </xf>
    <xf numFmtId="0" fontId="18" fillId="24" borderId="0" xfId="55" applyFill="1" applyBorder="1" applyAlignment="1">
      <alignment horizontal="left" vertical="center"/>
    </xf>
    <xf numFmtId="0" fontId="18" fillId="0" borderId="0" xfId="55" applyBorder="1" applyAlignment="1" quotePrefix="1">
      <alignment vertical="top"/>
    </xf>
    <xf numFmtId="0" fontId="28" fillId="24" borderId="0" xfId="41" applyFont="1" applyFill="1" applyBorder="1" applyAlignment="1" quotePrefix="1">
      <alignment horizontal="left" vertical="center"/>
      <protection/>
    </xf>
    <xf numFmtId="0" fontId="18" fillId="24" borderId="0" xfId="55" applyFill="1" applyBorder="1" applyAlignment="1" quotePrefix="1">
      <alignment horizontal="left" vertical="center"/>
    </xf>
    <xf numFmtId="0" fontId="28" fillId="24" borderId="11" xfId="0" applyFont="1" applyFill="1" applyBorder="1" applyAlignment="1" quotePrefix="1">
      <alignment horizontal="center" vertical="center" wrapText="1"/>
    </xf>
    <xf numFmtId="0" fontId="28" fillId="20" borderId="11" xfId="72" applyNumberFormat="1" applyFont="1" applyFill="1" applyBorder="1" applyAlignment="1" applyProtection="1">
      <alignment horizontal="center" vertical="center" wrapText="1"/>
      <protection/>
    </xf>
    <xf numFmtId="0" fontId="28" fillId="9" borderId="40" xfId="0" applyFont="1" applyFill="1" applyBorder="1" applyAlignment="1">
      <alignment horizontal="center" vertical="center" wrapText="1"/>
    </xf>
    <xf numFmtId="0" fontId="28" fillId="9" borderId="40" xfId="0" applyFont="1" applyFill="1" applyBorder="1" applyAlignment="1" quotePrefix="1">
      <alignment horizontal="center" vertical="center" wrapText="1"/>
    </xf>
    <xf numFmtId="0" fontId="31" fillId="0" borderId="0" xfId="41" applyFont="1" applyBorder="1" applyAlignment="1">
      <alignment horizontal="center" vertical="top"/>
      <protection/>
    </xf>
    <xf numFmtId="0" fontId="35" fillId="0" borderId="0" xfId="41" applyFont="1" applyAlignment="1">
      <alignment vertical="center"/>
      <protection/>
    </xf>
    <xf numFmtId="0" fontId="49" fillId="0" borderId="0" xfId="55" applyFont="1" applyFill="1" applyBorder="1" applyAlignment="1">
      <alignment vertical="center"/>
    </xf>
    <xf numFmtId="0" fontId="29" fillId="0" borderId="0" xfId="41" applyFont="1" applyBorder="1" applyAlignment="1">
      <alignment horizontal="center" vertical="top"/>
      <protection/>
    </xf>
    <xf numFmtId="0" fontId="50" fillId="0" borderId="0" xfId="55" applyFont="1" applyFill="1" applyBorder="1" applyAlignment="1">
      <alignment horizontal="left" vertical="center"/>
    </xf>
    <xf numFmtId="0" fontId="32" fillId="0" borderId="0" xfId="41" applyFont="1" applyBorder="1" applyAlignment="1">
      <alignment vertical="top"/>
      <protection/>
    </xf>
    <xf numFmtId="0" fontId="35" fillId="0" borderId="0" xfId="41" applyFont="1" applyBorder="1" applyAlignment="1">
      <alignment vertical="top"/>
      <protection/>
    </xf>
    <xf numFmtId="0" fontId="35" fillId="0" borderId="0" xfId="41" applyFont="1" applyAlignment="1">
      <alignment horizontal="center" vertical="top" wrapText="1"/>
      <protection/>
    </xf>
    <xf numFmtId="9" fontId="34" fillId="26" borderId="0" xfId="41" applyNumberFormat="1" applyFont="1" applyFill="1" applyBorder="1" applyAlignment="1" applyProtection="1">
      <alignment horizontal="center" vertical="center"/>
      <protection locked="0"/>
    </xf>
    <xf numFmtId="0" fontId="29" fillId="24" borderId="0" xfId="41" applyFont="1" applyFill="1" applyBorder="1" applyAlignment="1">
      <alignment horizontal="center" vertical="center" wrapText="1"/>
      <protection/>
    </xf>
    <xf numFmtId="0" fontId="28" fillId="24" borderId="0" xfId="41" applyFont="1" applyFill="1" applyAlignment="1">
      <alignment horizontal="center" vertical="center"/>
      <protection/>
    </xf>
    <xf numFmtId="0" fontId="32" fillId="24" borderId="0" xfId="41" applyFont="1" applyFill="1" applyBorder="1" applyAlignment="1">
      <alignment horizontal="center" vertical="center" wrapText="1"/>
      <protection/>
    </xf>
    <xf numFmtId="0" fontId="32" fillId="25" borderId="74" xfId="41" applyFont="1" applyFill="1" applyBorder="1" applyAlignment="1">
      <alignment horizontal="center" vertical="center" wrapText="1"/>
      <protection/>
    </xf>
    <xf numFmtId="0" fontId="32" fillId="25" borderId="0" xfId="41" applyFont="1" applyFill="1" applyBorder="1" applyAlignment="1">
      <alignment horizontal="center" vertical="center" wrapText="1"/>
      <protection/>
    </xf>
    <xf numFmtId="4" fontId="32" fillId="25" borderId="0" xfId="41" applyNumberFormat="1" applyFont="1" applyFill="1" applyBorder="1" applyAlignment="1">
      <alignment horizontal="center" vertical="center" wrapText="1"/>
      <protection/>
    </xf>
    <xf numFmtId="0" fontId="32" fillId="25" borderId="129" xfId="41" applyFont="1" applyFill="1" applyBorder="1" applyAlignment="1">
      <alignment horizontal="center" vertical="center" wrapText="1"/>
      <protection/>
    </xf>
    <xf numFmtId="0" fontId="35" fillId="24" borderId="0" xfId="41" applyFont="1" applyFill="1">
      <alignment/>
      <protection/>
    </xf>
    <xf numFmtId="1" fontId="28" fillId="0" borderId="96" xfId="41" applyNumberFormat="1" applyFont="1" applyFill="1" applyBorder="1" applyAlignment="1" applyProtection="1">
      <alignment horizontal="center" vertical="center"/>
      <protection hidden="1"/>
    </xf>
    <xf numFmtId="1" fontId="28" fillId="0" borderId="97" xfId="41" applyNumberFormat="1" applyFont="1" applyFill="1" applyBorder="1" applyAlignment="1" applyProtection="1">
      <alignment horizontal="center" vertical="center"/>
      <protection hidden="1"/>
    </xf>
    <xf numFmtId="4" fontId="29" fillId="0" borderId="97" xfId="41" applyNumberFormat="1" applyFont="1" applyFill="1" applyBorder="1" applyAlignment="1" applyProtection="1">
      <alignment horizontal="center" vertical="center"/>
      <protection hidden="1"/>
    </xf>
    <xf numFmtId="3" fontId="51" fillId="0" borderId="98" xfId="41" applyNumberFormat="1" applyFont="1" applyFill="1" applyBorder="1" applyAlignment="1">
      <alignment horizontal="center"/>
      <protection/>
    </xf>
    <xf numFmtId="0" fontId="35" fillId="24" borderId="0" xfId="41" applyFont="1" applyFill="1" applyBorder="1" applyAlignment="1">
      <alignment horizontal="center"/>
      <protection/>
    </xf>
    <xf numFmtId="4" fontId="32" fillId="24" borderId="74" xfId="41" applyNumberFormat="1" applyFont="1" applyFill="1" applyBorder="1" applyAlignment="1" applyProtection="1">
      <alignment horizontal="center"/>
      <protection hidden="1"/>
    </xf>
    <xf numFmtId="4" fontId="32" fillId="24" borderId="0" xfId="41" applyNumberFormat="1" applyFont="1" applyFill="1" applyBorder="1" applyAlignment="1" applyProtection="1">
      <alignment horizontal="center"/>
      <protection hidden="1"/>
    </xf>
    <xf numFmtId="3" fontId="52" fillId="24" borderId="127" xfId="41" applyNumberFormat="1" applyFont="1" applyFill="1" applyBorder="1" applyAlignment="1">
      <alignment horizontal="center"/>
      <protection/>
    </xf>
    <xf numFmtId="0" fontId="35" fillId="0" borderId="0" xfId="41" applyFont="1">
      <alignment/>
      <protection/>
    </xf>
    <xf numFmtId="0" fontId="51" fillId="0" borderId="98" xfId="41" applyFont="1" applyFill="1" applyBorder="1" applyAlignment="1">
      <alignment horizontal="center"/>
      <protection/>
    </xf>
    <xf numFmtId="3" fontId="52" fillId="24" borderId="130" xfId="41" applyNumberFormat="1" applyFont="1" applyFill="1" applyBorder="1" applyAlignment="1">
      <alignment horizontal="center"/>
      <protection/>
    </xf>
    <xf numFmtId="3" fontId="35" fillId="24" borderId="0" xfId="41" applyNumberFormat="1" applyFont="1" applyFill="1" applyBorder="1" applyAlignment="1">
      <alignment horizontal="center" vertical="center" wrapText="1"/>
      <protection/>
    </xf>
    <xf numFmtId="3" fontId="52" fillId="24" borderId="98" xfId="41" applyNumberFormat="1" applyFont="1" applyFill="1" applyBorder="1" applyAlignment="1">
      <alignment horizontal="center" vertical="center" wrapText="1"/>
      <protection/>
    </xf>
    <xf numFmtId="0" fontId="35" fillId="24" borderId="21" xfId="41" applyFont="1" applyFill="1" applyBorder="1" applyAlignment="1">
      <alignment horizontal="center"/>
      <protection/>
    </xf>
    <xf numFmtId="4" fontId="32" fillId="24" borderId="75" xfId="41" applyNumberFormat="1" applyFont="1" applyFill="1" applyBorder="1" applyAlignment="1" applyProtection="1">
      <alignment horizontal="center"/>
      <protection hidden="1"/>
    </xf>
    <xf numFmtId="4" fontId="32" fillId="24" borderId="21" xfId="41" applyNumberFormat="1" applyFont="1" applyFill="1" applyBorder="1" applyAlignment="1" applyProtection="1">
      <alignment horizontal="center"/>
      <protection hidden="1"/>
    </xf>
    <xf numFmtId="3" fontId="52" fillId="24" borderId="90" xfId="41" applyNumberFormat="1" applyFont="1" applyFill="1" applyBorder="1" applyAlignment="1">
      <alignment horizontal="center" vertical="center" wrapText="1"/>
      <protection/>
    </xf>
    <xf numFmtId="3" fontId="35" fillId="24" borderId="90" xfId="41" applyNumberFormat="1" applyFont="1" applyFill="1" applyBorder="1" applyAlignment="1">
      <alignment horizontal="center" wrapText="1"/>
      <protection/>
    </xf>
    <xf numFmtId="3" fontId="52" fillId="24" borderId="131" xfId="41" applyNumberFormat="1" applyFont="1" applyFill="1" applyBorder="1" applyAlignment="1">
      <alignment horizontal="center"/>
      <protection/>
    </xf>
    <xf numFmtId="165" fontId="37" fillId="24" borderId="0" xfId="41" applyNumberFormat="1" applyFont="1" applyFill="1" applyAlignment="1">
      <alignment horizontal="left" vertical="top"/>
      <protection/>
    </xf>
    <xf numFmtId="4" fontId="36" fillId="0" borderId="0" xfId="41" applyNumberFormat="1" applyFont="1" applyAlignment="1">
      <alignment horizontal="left" vertical="top"/>
      <protection/>
    </xf>
    <xf numFmtId="0" fontId="28" fillId="0" borderId="0" xfId="41" applyFont="1" applyAlignment="1">
      <alignment horizontal="left" vertical="top"/>
      <protection/>
    </xf>
    <xf numFmtId="0" fontId="36" fillId="0" borderId="0" xfId="41" applyFont="1" applyAlignment="1">
      <alignment horizontal="left" vertical="top"/>
      <protection/>
    </xf>
    <xf numFmtId="4" fontId="36" fillId="0" borderId="0" xfId="41" applyNumberFormat="1" applyFont="1" applyAlignment="1">
      <alignment vertical="top"/>
      <protection/>
    </xf>
    <xf numFmtId="0" fontId="36" fillId="0" borderId="0" xfId="41" applyFont="1" applyAlignment="1">
      <alignment vertical="top"/>
      <protection/>
    </xf>
    <xf numFmtId="165" fontId="36" fillId="24" borderId="0" xfId="41" applyNumberFormat="1" applyFont="1" applyFill="1" applyAlignment="1">
      <alignment horizontal="left" vertical="top"/>
      <protection/>
    </xf>
    <xf numFmtId="165" fontId="36" fillId="24" borderId="0" xfId="41" applyNumberFormat="1" applyFont="1" applyFill="1" applyAlignment="1">
      <alignment vertical="top"/>
      <protection/>
    </xf>
    <xf numFmtId="0" fontId="28" fillId="0" borderId="0" xfId="41" applyFont="1" applyAlignment="1">
      <alignment horizontal="left" vertical="top" wrapText="1"/>
      <protection/>
    </xf>
    <xf numFmtId="0" fontId="36" fillId="0" borderId="0" xfId="41" applyFont="1" applyAlignment="1">
      <alignment horizontal="left" vertical="top" wrapText="1"/>
      <protection/>
    </xf>
    <xf numFmtId="165" fontId="36" fillId="0" borderId="0" xfId="41" applyNumberFormat="1" applyFont="1" applyAlignment="1">
      <alignment vertical="top"/>
      <protection/>
    </xf>
    <xf numFmtId="0" fontId="29" fillId="0" borderId="0" xfId="41" applyFont="1" applyAlignment="1">
      <alignment horizontal="left" vertical="top"/>
      <protection/>
    </xf>
    <xf numFmtId="0" fontId="34" fillId="26" borderId="132" xfId="41" applyFont="1" applyFill="1" applyBorder="1" applyAlignment="1">
      <alignment horizontal="center" vertical="center"/>
      <protection/>
    </xf>
    <xf numFmtId="170" fontId="53" fillId="26" borderId="72" xfId="41" applyNumberFormat="1" applyFont="1" applyFill="1" applyBorder="1" applyAlignment="1" applyProtection="1">
      <alignment horizontal="center" vertical="center"/>
      <protection locked="0"/>
    </xf>
    <xf numFmtId="0" fontId="30" fillId="0" borderId="0" xfId="41" applyFont="1" applyFill="1" applyBorder="1" applyAlignment="1">
      <alignment horizontal="center" vertical="center"/>
      <protection/>
    </xf>
    <xf numFmtId="14" fontId="32" fillId="0" borderId="0" xfId="41" applyNumberFormat="1" applyFont="1" applyFill="1" applyBorder="1" applyAlignment="1">
      <alignment horizontal="center" vertical="center"/>
      <protection/>
    </xf>
    <xf numFmtId="0" fontId="32" fillId="0" borderId="0" xfId="41" applyFont="1" applyFill="1" applyBorder="1" applyAlignment="1">
      <alignment horizontal="center" vertical="center"/>
      <protection/>
    </xf>
    <xf numFmtId="165" fontId="37" fillId="24" borderId="0" xfId="41" applyNumberFormat="1" applyFont="1" applyFill="1" applyAlignment="1">
      <alignment horizontal="right" vertical="top" indent="1"/>
      <protection/>
    </xf>
    <xf numFmtId="165" fontId="36" fillId="24" borderId="0" xfId="41" applyNumberFormat="1" applyFont="1" applyFill="1" applyAlignment="1">
      <alignment horizontal="right" vertical="top" indent="1"/>
      <protection/>
    </xf>
    <xf numFmtId="165" fontId="36" fillId="0" borderId="0" xfId="41" applyNumberFormat="1" applyFont="1" applyAlignment="1">
      <alignment horizontal="right" vertical="top" indent="1"/>
      <protection/>
    </xf>
    <xf numFmtId="4" fontId="29" fillId="3" borderId="99" xfId="41" applyNumberFormat="1" applyFont="1" applyFill="1" applyBorder="1" applyAlignment="1">
      <alignment horizontal="center" vertical="center" wrapText="1"/>
      <protection/>
    </xf>
    <xf numFmtId="4" fontId="29" fillId="3" borderId="100" xfId="41" applyNumberFormat="1" applyFont="1" applyFill="1" applyBorder="1" applyAlignment="1">
      <alignment horizontal="center" vertical="center" wrapText="1"/>
      <protection/>
    </xf>
    <xf numFmtId="0" fontId="36" fillId="3" borderId="101" xfId="41" applyFont="1" applyFill="1" applyBorder="1" applyAlignment="1">
      <alignment horizontal="center" vertical="center" wrapText="1"/>
      <protection/>
    </xf>
    <xf numFmtId="0" fontId="29" fillId="0" borderId="0" xfId="41" applyFont="1" applyAlignment="1">
      <alignment vertical="top"/>
      <protection/>
    </xf>
    <xf numFmtId="1" fontId="36" fillId="24" borderId="0" xfId="41" applyNumberFormat="1" applyFont="1" applyFill="1">
      <alignment/>
      <protection/>
    </xf>
    <xf numFmtId="1" fontId="53" fillId="24" borderId="0" xfId="41" applyNumberFormat="1" applyFont="1" applyFill="1" applyBorder="1" applyAlignment="1" applyProtection="1">
      <alignment horizontal="center" vertical="center"/>
      <protection locked="0"/>
    </xf>
    <xf numFmtId="0" fontId="36" fillId="20" borderId="0" xfId="0" applyFont="1" applyFill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7" fillId="24" borderId="0" xfId="41" applyFont="1" applyFill="1" applyBorder="1" applyAlignment="1">
      <alignment vertical="top"/>
      <protection/>
    </xf>
    <xf numFmtId="0" fontId="36" fillId="24" borderId="0" xfId="41" applyFont="1" applyFill="1" applyBorder="1" applyAlignment="1">
      <alignment horizontal="left" vertical="top"/>
      <protection/>
    </xf>
    <xf numFmtId="165" fontId="36" fillId="24" borderId="0" xfId="41" applyNumberFormat="1" applyFont="1" applyFill="1" applyAlignment="1">
      <alignment horizontal="center"/>
      <protection/>
    </xf>
    <xf numFmtId="167" fontId="36" fillId="24" borderId="0" xfId="41" applyNumberFormat="1" applyFont="1" applyFill="1">
      <alignment/>
      <protection/>
    </xf>
    <xf numFmtId="0" fontId="36" fillId="24" borderId="0" xfId="41" applyFont="1" applyFill="1" applyBorder="1" applyAlignment="1">
      <alignment horizontal="center" vertical="center"/>
      <protection/>
    </xf>
    <xf numFmtId="0" fontId="37" fillId="24" borderId="0" xfId="41" applyFont="1" applyFill="1" applyBorder="1" applyAlignment="1">
      <alignment horizontal="center" vertical="center" wrapText="1"/>
      <protection/>
    </xf>
    <xf numFmtId="0" fontId="36" fillId="24" borderId="0" xfId="41" applyFont="1" applyFill="1" applyAlignment="1">
      <alignment horizontal="center" vertical="center"/>
      <protection/>
    </xf>
    <xf numFmtId="0" fontId="37" fillId="24" borderId="75" xfId="41" applyFont="1" applyFill="1" applyBorder="1" applyAlignment="1">
      <alignment horizontal="center" vertical="center" wrapText="1"/>
      <protection/>
    </xf>
    <xf numFmtId="0" fontId="37" fillId="24" borderId="21" xfId="41" applyFont="1" applyFill="1" applyBorder="1" applyAlignment="1">
      <alignment horizontal="center" vertical="center" wrapText="1"/>
      <protection/>
    </xf>
    <xf numFmtId="1" fontId="37" fillId="24" borderId="21" xfId="41" applyNumberFormat="1" applyFont="1" applyFill="1" applyBorder="1" applyAlignment="1">
      <alignment horizontal="center" vertical="center" wrapText="1"/>
      <protection/>
    </xf>
    <xf numFmtId="4" fontId="37" fillId="24" borderId="21" xfId="41" applyNumberFormat="1" applyFont="1" applyFill="1" applyBorder="1" applyAlignment="1">
      <alignment horizontal="center" vertical="center" wrapText="1"/>
      <protection/>
    </xf>
    <xf numFmtId="1" fontId="37" fillId="24" borderId="131" xfId="41" applyNumberFormat="1" applyFont="1" applyFill="1" applyBorder="1" applyAlignment="1">
      <alignment horizontal="center" vertical="center" wrapText="1"/>
      <protection/>
    </xf>
    <xf numFmtId="171" fontId="37" fillId="24" borderId="99" xfId="41" applyNumberFormat="1" applyFont="1" applyFill="1" applyBorder="1" applyAlignment="1" applyProtection="1">
      <alignment horizontal="center" vertical="center"/>
      <protection hidden="1"/>
    </xf>
    <xf numFmtId="171" fontId="37" fillId="24" borderId="133" xfId="41" applyNumberFormat="1" applyFont="1" applyFill="1" applyBorder="1" applyAlignment="1" applyProtection="1">
      <alignment horizontal="center" vertical="center"/>
      <protection hidden="1"/>
    </xf>
    <xf numFmtId="1" fontId="51" fillId="24" borderId="126" xfId="41" applyNumberFormat="1" applyFont="1" applyFill="1" applyBorder="1" applyAlignment="1">
      <alignment horizontal="center"/>
      <protection/>
    </xf>
    <xf numFmtId="171" fontId="37" fillId="24" borderId="100" xfId="41" applyNumberFormat="1" applyFont="1" applyFill="1" applyBorder="1" applyAlignment="1" applyProtection="1">
      <alignment horizontal="center" vertical="center"/>
      <protection hidden="1"/>
    </xf>
    <xf numFmtId="1" fontId="51" fillId="24" borderId="101" xfId="41" applyNumberFormat="1" applyFont="1" applyFill="1" applyBorder="1" applyAlignment="1">
      <alignment horizontal="center" vertical="center" wrapText="1"/>
      <protection/>
    </xf>
    <xf numFmtId="0" fontId="51" fillId="20" borderId="0" xfId="41" applyFont="1" applyFill="1" applyBorder="1" applyAlignment="1">
      <alignment horizontal="center"/>
      <protection/>
    </xf>
    <xf numFmtId="171" fontId="37" fillId="24" borderId="92" xfId="41" applyNumberFormat="1" applyFont="1" applyFill="1" applyBorder="1" applyAlignment="1" applyProtection="1">
      <alignment horizontal="center" vertical="center"/>
      <protection hidden="1"/>
    </xf>
    <xf numFmtId="171" fontId="37" fillId="24" borderId="134" xfId="41" applyNumberFormat="1" applyFont="1" applyFill="1" applyBorder="1" applyAlignment="1" applyProtection="1">
      <alignment horizontal="center" vertical="center"/>
      <protection hidden="1"/>
    </xf>
    <xf numFmtId="1" fontId="51" fillId="24" borderId="127" xfId="41" applyNumberFormat="1" applyFont="1" applyFill="1" applyBorder="1" applyAlignment="1">
      <alignment horizontal="center"/>
      <protection/>
    </xf>
    <xf numFmtId="171" fontId="37" fillId="24" borderId="96" xfId="41" applyNumberFormat="1" applyFont="1" applyFill="1" applyBorder="1" applyAlignment="1" applyProtection="1">
      <alignment horizontal="center" vertical="center"/>
      <protection hidden="1"/>
    </xf>
    <xf numFmtId="171" fontId="37" fillId="24" borderId="97" xfId="41" applyNumberFormat="1" applyFont="1" applyFill="1" applyBorder="1" applyAlignment="1" applyProtection="1">
      <alignment horizontal="center" vertical="center"/>
      <protection hidden="1"/>
    </xf>
    <xf numFmtId="1" fontId="51" fillId="24" borderId="98" xfId="41" applyNumberFormat="1" applyFont="1" applyFill="1" applyBorder="1" applyAlignment="1">
      <alignment horizontal="center" vertical="center" wrapText="1"/>
      <protection/>
    </xf>
    <xf numFmtId="171" fontId="37" fillId="24" borderId="135" xfId="41" applyNumberFormat="1" applyFont="1" applyFill="1" applyBorder="1" applyAlignment="1" applyProtection="1">
      <alignment horizontal="center" vertical="center"/>
      <protection hidden="1"/>
    </xf>
    <xf numFmtId="171" fontId="37" fillId="24" borderId="136" xfId="41" applyNumberFormat="1" applyFont="1" applyFill="1" applyBorder="1" applyAlignment="1" applyProtection="1">
      <alignment horizontal="center" vertical="center"/>
      <protection hidden="1"/>
    </xf>
    <xf numFmtId="1" fontId="51" fillId="24" borderId="131" xfId="41" applyNumberFormat="1" applyFont="1" applyFill="1" applyBorder="1" applyAlignment="1">
      <alignment horizontal="center"/>
      <protection/>
    </xf>
    <xf numFmtId="171" fontId="37" fillId="24" borderId="88" xfId="41" applyNumberFormat="1" applyFont="1" applyFill="1" applyBorder="1" applyAlignment="1" applyProtection="1">
      <alignment horizontal="center" vertical="center"/>
      <protection hidden="1"/>
    </xf>
    <xf numFmtId="171" fontId="37" fillId="24" borderId="89" xfId="41" applyNumberFormat="1" applyFont="1" applyFill="1" applyBorder="1" applyAlignment="1" applyProtection="1">
      <alignment horizontal="center" vertical="center"/>
      <protection hidden="1"/>
    </xf>
    <xf numFmtId="0" fontId="36" fillId="3" borderId="137" xfId="41" applyFont="1" applyFill="1" applyBorder="1" applyAlignment="1">
      <alignment horizontal="center" vertical="center" wrapText="1"/>
      <protection/>
    </xf>
    <xf numFmtId="0" fontId="29" fillId="20" borderId="125" xfId="41" applyFont="1" applyFill="1" applyBorder="1" applyAlignment="1">
      <alignment horizontal="center"/>
      <protection/>
    </xf>
    <xf numFmtId="3" fontId="51" fillId="0" borderId="138" xfId="41" applyNumberFormat="1" applyFont="1" applyFill="1" applyBorder="1" applyAlignment="1">
      <alignment horizontal="center"/>
      <protection/>
    </xf>
    <xf numFmtId="0" fontId="29" fillId="20" borderId="123" xfId="41" applyFont="1" applyFill="1" applyBorder="1" applyAlignment="1">
      <alignment horizontal="center"/>
      <protection/>
    </xf>
    <xf numFmtId="0" fontId="51" fillId="0" borderId="138" xfId="41" applyFont="1" applyFill="1" applyBorder="1" applyAlignment="1">
      <alignment horizontal="center"/>
      <protection/>
    </xf>
    <xf numFmtId="0" fontId="29" fillId="20" borderId="139" xfId="41" applyFont="1" applyFill="1" applyBorder="1" applyAlignment="1">
      <alignment horizontal="center"/>
      <protection/>
    </xf>
    <xf numFmtId="1" fontId="28" fillId="0" borderId="108" xfId="41" applyNumberFormat="1" applyFont="1" applyFill="1" applyBorder="1" applyAlignment="1" applyProtection="1">
      <alignment horizontal="center" vertical="center"/>
      <protection hidden="1"/>
    </xf>
    <xf numFmtId="1" fontId="28" fillId="0" borderId="109" xfId="41" applyNumberFormat="1" applyFont="1" applyFill="1" applyBorder="1" applyAlignment="1" applyProtection="1">
      <alignment horizontal="center" vertical="center"/>
      <protection hidden="1"/>
    </xf>
    <xf numFmtId="4" fontId="29" fillId="0" borderId="109" xfId="41" applyNumberFormat="1" applyFont="1" applyFill="1" applyBorder="1" applyAlignment="1" applyProtection="1">
      <alignment horizontal="center" vertical="center"/>
      <protection hidden="1"/>
    </xf>
    <xf numFmtId="0" fontId="51" fillId="0" borderId="110" xfId="41" applyFont="1" applyFill="1" applyBorder="1" applyAlignment="1">
      <alignment horizontal="center"/>
      <protection/>
    </xf>
    <xf numFmtId="0" fontId="51" fillId="0" borderId="140" xfId="41" applyFont="1" applyFill="1" applyBorder="1" applyAlignment="1">
      <alignment horizontal="center"/>
      <protection/>
    </xf>
    <xf numFmtId="0" fontId="6" fillId="24" borderId="141" xfId="41" applyFont="1" applyFill="1" applyBorder="1" applyAlignment="1">
      <alignment horizontal="center" vertical="center" wrapText="1"/>
      <protection/>
    </xf>
    <xf numFmtId="0" fontId="6" fillId="24" borderId="142" xfId="41" applyFont="1" applyFill="1" applyBorder="1" applyAlignment="1">
      <alignment horizontal="center" vertical="center" wrapText="1"/>
      <protection/>
    </xf>
    <xf numFmtId="4" fontId="6" fillId="24" borderId="141" xfId="41" applyNumberFormat="1" applyFont="1" applyFill="1" applyBorder="1" applyAlignment="1" applyProtection="1">
      <alignment horizontal="center"/>
      <protection hidden="1"/>
    </xf>
    <xf numFmtId="0" fontId="9" fillId="24" borderId="142" xfId="41" applyFont="1" applyFill="1" applyBorder="1" applyAlignment="1">
      <alignment horizontal="center"/>
      <protection/>
    </xf>
    <xf numFmtId="3" fontId="9" fillId="24" borderId="142" xfId="41" applyNumberFormat="1" applyFont="1" applyFill="1" applyBorder="1" applyAlignment="1">
      <alignment horizontal="center" vertical="center" wrapText="1"/>
      <protection/>
    </xf>
    <xf numFmtId="4" fontId="6" fillId="24" borderId="143" xfId="41" applyNumberFormat="1" applyFont="1" applyFill="1" applyBorder="1" applyAlignment="1" applyProtection="1">
      <alignment horizontal="center"/>
      <protection hidden="1"/>
    </xf>
    <xf numFmtId="4" fontId="6" fillId="24" borderId="10" xfId="41" applyNumberFormat="1" applyFont="1" applyFill="1" applyBorder="1" applyAlignment="1" applyProtection="1">
      <alignment horizontal="center"/>
      <protection hidden="1"/>
    </xf>
    <xf numFmtId="0" fontId="9" fillId="24" borderId="144" xfId="41" applyFont="1" applyFill="1" applyBorder="1" applyAlignment="1">
      <alignment horizontal="center"/>
      <protection/>
    </xf>
    <xf numFmtId="1" fontId="7" fillId="24" borderId="0" xfId="41" applyNumberFormat="1" applyFont="1" applyFill="1" applyBorder="1" applyAlignment="1">
      <alignment horizontal="center"/>
      <protection/>
    </xf>
    <xf numFmtId="0" fontId="18" fillId="0" borderId="0" xfId="55" applyAlignment="1">
      <alignment vertical="center"/>
    </xf>
    <xf numFmtId="0" fontId="18" fillId="0" borderId="0" xfId="55" applyAlignment="1" quotePrefix="1">
      <alignment vertical="center"/>
    </xf>
    <xf numFmtId="0" fontId="18" fillId="0" borderId="0" xfId="55" applyBorder="1" applyAlignment="1" applyProtection="1">
      <alignment vertical="top"/>
      <protection hidden="1"/>
    </xf>
    <xf numFmtId="0" fontId="18" fillId="0" borderId="0" xfId="55" applyAlignment="1">
      <alignment horizontal="left"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41" applyFont="1" applyAlignment="1">
      <alignment horizontal="left" vertical="center"/>
      <protection/>
    </xf>
    <xf numFmtId="4" fontId="28" fillId="0" borderId="0" xfId="41" applyNumberFormat="1" applyFont="1" applyAlignment="1">
      <alignment vertical="center"/>
      <protection/>
    </xf>
    <xf numFmtId="165" fontId="28" fillId="0" borderId="0" xfId="41" applyNumberFormat="1" applyFont="1" applyAlignment="1">
      <alignment vertical="center"/>
      <protection/>
    </xf>
    <xf numFmtId="4" fontId="28" fillId="0" borderId="0" xfId="41" applyNumberFormat="1" applyFont="1" applyAlignment="1">
      <alignment/>
      <protection/>
    </xf>
    <xf numFmtId="4" fontId="55" fillId="0" borderId="0" xfId="41" applyNumberFormat="1" applyFont="1" applyAlignment="1">
      <alignment/>
      <protection/>
    </xf>
    <xf numFmtId="0" fontId="28" fillId="25" borderId="0" xfId="0" applyFont="1" applyFill="1" applyAlignment="1">
      <alignment vertical="center"/>
    </xf>
    <xf numFmtId="0" fontId="28" fillId="25" borderId="0" xfId="41" applyFont="1" applyFill="1" applyAlignment="1">
      <alignment horizontal="left" vertical="center"/>
      <protection/>
    </xf>
    <xf numFmtId="0" fontId="28" fillId="25" borderId="0" xfId="41" applyFont="1" applyFill="1" applyAlignment="1">
      <alignment vertical="center"/>
      <protection/>
    </xf>
    <xf numFmtId="0" fontId="28" fillId="10" borderId="0" xfId="0" applyFont="1" applyFill="1" applyAlignment="1">
      <alignment vertical="center"/>
    </xf>
    <xf numFmtId="0" fontId="28" fillId="10" borderId="0" xfId="41" applyFont="1" applyFill="1" applyAlignment="1">
      <alignment horizontal="left" vertical="center"/>
      <protection/>
    </xf>
    <xf numFmtId="0" fontId="28" fillId="10" borderId="0" xfId="41" applyFont="1" applyFill="1" applyAlignment="1">
      <alignment vertical="center"/>
      <protection/>
    </xf>
    <xf numFmtId="0" fontId="20" fillId="0" borderId="12" xfId="36" applyFont="1" applyFill="1" applyBorder="1" applyAlignment="1">
      <alignment horizontal="center" vertical="center" wrapText="1"/>
      <protection/>
    </xf>
    <xf numFmtId="0" fontId="20" fillId="0" borderId="11" xfId="36" applyFont="1" applyFill="1" applyBorder="1" applyAlignment="1">
      <alignment horizontal="center" vertical="center" wrapText="1"/>
      <protection/>
    </xf>
    <xf numFmtId="0" fontId="19" fillId="20" borderId="11" xfId="0" applyFont="1" applyFill="1" applyBorder="1" applyAlignment="1">
      <alignment vertical="center" wrapText="1"/>
    </xf>
    <xf numFmtId="0" fontId="19" fillId="20" borderId="11" xfId="33" applyFont="1" applyFill="1" applyBorder="1" applyAlignment="1" quotePrefix="1">
      <alignment vertical="center" wrapText="1"/>
    </xf>
    <xf numFmtId="0" fontId="19" fillId="20" borderId="11" xfId="0" applyFont="1" applyFill="1" applyBorder="1" applyAlignment="1" quotePrefix="1">
      <alignment vertical="center" wrapText="1"/>
    </xf>
    <xf numFmtId="0" fontId="28" fillId="20" borderId="77" xfId="41" applyFont="1" applyFill="1" applyBorder="1" applyAlignment="1">
      <alignment horizontal="center" vertical="center"/>
      <protection/>
    </xf>
    <xf numFmtId="0" fontId="28" fillId="20" borderId="120" xfId="41" applyFont="1" applyFill="1" applyBorder="1" applyAlignment="1">
      <alignment horizontal="center" vertical="center"/>
      <protection/>
    </xf>
    <xf numFmtId="0" fontId="28" fillId="20" borderId="121" xfId="41" applyFont="1" applyFill="1" applyBorder="1" applyAlignment="1">
      <alignment horizontal="center" vertical="center"/>
      <protection/>
    </xf>
    <xf numFmtId="0" fontId="28" fillId="20" borderId="122" xfId="41" applyFont="1" applyFill="1" applyBorder="1" applyAlignment="1" quotePrefix="1">
      <alignment horizontal="center" vertical="center"/>
      <protection/>
    </xf>
    <xf numFmtId="0" fontId="28" fillId="20" borderId="78" xfId="41" applyFont="1" applyFill="1" applyBorder="1" applyAlignment="1">
      <alignment horizontal="center" vertical="center"/>
      <protection/>
    </xf>
    <xf numFmtId="0" fontId="28" fillId="20" borderId="85" xfId="41" applyFont="1" applyFill="1" applyBorder="1" applyAlignment="1">
      <alignment horizontal="center" vertical="center"/>
      <protection/>
    </xf>
    <xf numFmtId="0" fontId="28" fillId="20" borderId="86" xfId="41" applyFont="1" applyFill="1" applyBorder="1" applyAlignment="1">
      <alignment horizontal="center" vertical="center"/>
      <protection/>
    </xf>
    <xf numFmtId="0" fontId="28" fillId="20" borderId="87" xfId="41" applyFont="1" applyFill="1" applyBorder="1" applyAlignment="1" quotePrefix="1">
      <alignment horizontal="center" vertical="center"/>
      <protection/>
    </xf>
    <xf numFmtId="1" fontId="28" fillId="20" borderId="96" xfId="41" applyNumberFormat="1" applyFont="1" applyFill="1" applyBorder="1" applyAlignment="1" applyProtection="1">
      <alignment horizontal="center" vertical="center"/>
      <protection hidden="1"/>
    </xf>
    <xf numFmtId="1" fontId="28" fillId="20" borderId="97" xfId="41" applyNumberFormat="1" applyFont="1" applyFill="1" applyBorder="1" applyAlignment="1" applyProtection="1">
      <alignment horizontal="center" vertical="center"/>
      <protection hidden="1"/>
    </xf>
    <xf numFmtId="4" fontId="29" fillId="20" borderId="97" xfId="41" applyNumberFormat="1" applyFont="1" applyFill="1" applyBorder="1" applyAlignment="1" applyProtection="1">
      <alignment horizontal="center" vertical="center"/>
      <protection hidden="1"/>
    </xf>
    <xf numFmtId="1" fontId="28" fillId="20" borderId="108" xfId="41" applyNumberFormat="1" applyFont="1" applyFill="1" applyBorder="1" applyAlignment="1" applyProtection="1">
      <alignment horizontal="center" vertical="center"/>
      <protection hidden="1"/>
    </xf>
    <xf numFmtId="1" fontId="28" fillId="20" borderId="109" xfId="41" applyNumberFormat="1" applyFont="1" applyFill="1" applyBorder="1" applyAlignment="1" applyProtection="1">
      <alignment horizontal="center" vertical="center"/>
      <protection hidden="1"/>
    </xf>
    <xf numFmtId="4" fontId="29" fillId="20" borderId="109" xfId="41" applyNumberFormat="1" applyFont="1" applyFill="1" applyBorder="1" applyAlignment="1" applyProtection="1">
      <alignment horizontal="center" vertical="center"/>
      <protection hidden="1"/>
    </xf>
    <xf numFmtId="0" fontId="28" fillId="3" borderId="145" xfId="0" applyFont="1" applyFill="1" applyBorder="1" applyAlignment="1">
      <alignment horizontal="center" vertical="center" wrapText="1"/>
    </xf>
    <xf numFmtId="0" fontId="28" fillId="3" borderId="146" xfId="0" applyFont="1" applyFill="1" applyBorder="1" applyAlignment="1">
      <alignment horizontal="center" vertical="center" wrapText="1"/>
    </xf>
    <xf numFmtId="0" fontId="28" fillId="3" borderId="147" xfId="0" applyFont="1" applyFill="1" applyBorder="1" applyAlignment="1">
      <alignment horizontal="center" vertical="center" wrapText="1"/>
    </xf>
    <xf numFmtId="4" fontId="29" fillId="9" borderId="118" xfId="0" applyNumberFormat="1" applyFont="1" applyFill="1" applyBorder="1" applyAlignment="1">
      <alignment horizontal="center" vertical="center" wrapText="1"/>
    </xf>
    <xf numFmtId="0" fontId="37" fillId="24" borderId="148" xfId="41" applyFont="1" applyFill="1" applyBorder="1" applyAlignment="1">
      <alignment horizontal="center" vertical="center" wrapText="1"/>
      <protection/>
    </xf>
    <xf numFmtId="0" fontId="37" fillId="24" borderId="149" xfId="41" applyFont="1" applyFill="1" applyBorder="1" applyAlignment="1">
      <alignment horizontal="center" vertical="center" wrapText="1"/>
      <protection/>
    </xf>
    <xf numFmtId="14" fontId="32" fillId="24" borderId="0" xfId="41" applyNumberFormat="1" applyFont="1" applyFill="1" applyBorder="1" applyAlignment="1">
      <alignment horizontal="center" vertical="center"/>
      <protection/>
    </xf>
    <xf numFmtId="14" fontId="32" fillId="0" borderId="0" xfId="41" applyNumberFormat="1" applyFont="1" applyBorder="1" applyAlignment="1">
      <alignment horizontal="center" vertical="center"/>
      <protection/>
    </xf>
    <xf numFmtId="0" fontId="39" fillId="24" borderId="12" xfId="41" applyFont="1" applyFill="1" applyBorder="1" applyAlignment="1">
      <alignment horizontal="center" vertical="center" wrapText="1"/>
      <protection/>
    </xf>
    <xf numFmtId="0" fontId="39" fillId="24" borderId="111" xfId="41" applyFont="1" applyFill="1" applyBorder="1" applyAlignment="1">
      <alignment horizontal="center" vertical="center" wrapText="1"/>
      <protection/>
    </xf>
    <xf numFmtId="0" fontId="37" fillId="24" borderId="150" xfId="41" applyFont="1" applyFill="1" applyBorder="1" applyAlignment="1">
      <alignment horizontal="center" vertical="center" wrapText="1"/>
      <protection/>
    </xf>
    <xf numFmtId="0" fontId="26" fillId="20" borderId="0" xfId="41" applyFont="1" applyFill="1" applyAlignment="1">
      <alignment horizontal="center" vertical="center"/>
      <protection/>
    </xf>
    <xf numFmtId="0" fontId="26" fillId="24" borderId="0" xfId="41" applyFont="1" applyFill="1" applyBorder="1" applyAlignment="1">
      <alignment horizontal="center" vertical="top"/>
      <protection/>
    </xf>
    <xf numFmtId="0" fontId="26" fillId="0" borderId="0" xfId="41" applyFont="1" applyBorder="1" applyAlignment="1">
      <alignment horizontal="center" vertical="top"/>
      <protection/>
    </xf>
    <xf numFmtId="14" fontId="26" fillId="0" borderId="0" xfId="41" applyNumberFormat="1" applyFont="1" applyBorder="1" applyAlignment="1">
      <alignment horizontal="center" vertical="top"/>
      <protection/>
    </xf>
    <xf numFmtId="0" fontId="37" fillId="0" borderId="0" xfId="41" applyFont="1" applyAlignment="1">
      <alignment horizontal="center" vertical="center"/>
      <protection/>
    </xf>
    <xf numFmtId="0" fontId="38" fillId="24" borderId="148" xfId="41" applyFont="1" applyFill="1" applyBorder="1" applyAlignment="1">
      <alignment horizontal="center" vertical="center" wrapText="1"/>
      <protection/>
    </xf>
    <xf numFmtId="0" fontId="38" fillId="24" borderId="150" xfId="41" applyFont="1" applyFill="1" applyBorder="1" applyAlignment="1">
      <alignment horizontal="center" vertical="center" wrapText="1"/>
      <protection/>
    </xf>
    <xf numFmtId="0" fontId="38" fillId="24" borderId="149" xfId="41" applyFont="1" applyFill="1" applyBorder="1" applyAlignment="1">
      <alignment horizontal="center" vertical="center" wrapText="1"/>
      <protection/>
    </xf>
    <xf numFmtId="0" fontId="38" fillId="24" borderId="151" xfId="41" applyFont="1" applyFill="1" applyBorder="1" applyAlignment="1">
      <alignment horizontal="center" vertical="center" wrapText="1"/>
      <protection/>
    </xf>
    <xf numFmtId="0" fontId="36" fillId="24" borderId="84" xfId="41" applyFont="1" applyFill="1" applyBorder="1" applyAlignment="1">
      <alignment horizontal="center" vertical="center" wrapText="1"/>
      <protection/>
    </xf>
    <xf numFmtId="0" fontId="36" fillId="24" borderId="11" xfId="41" applyFont="1" applyFill="1" applyBorder="1" applyAlignment="1">
      <alignment horizontal="center" vertical="center" wrapText="1"/>
      <protection/>
    </xf>
    <xf numFmtId="0" fontId="36" fillId="24" borderId="12" xfId="41" applyFont="1" applyFill="1" applyBorder="1" applyAlignment="1">
      <alignment horizontal="center" vertical="center" wrapText="1"/>
      <protection/>
    </xf>
    <xf numFmtId="0" fontId="36" fillId="0" borderId="11" xfId="41" applyFont="1" applyFill="1" applyBorder="1" applyAlignment="1">
      <alignment horizontal="center" vertical="center" wrapText="1"/>
      <protection/>
    </xf>
    <xf numFmtId="0" fontId="39" fillId="24" borderId="84" xfId="41" applyFont="1" applyFill="1" applyBorder="1" applyAlignment="1">
      <alignment horizontal="center" vertical="center" wrapText="1"/>
      <protection/>
    </xf>
    <xf numFmtId="0" fontId="39" fillId="24" borderId="11" xfId="41" applyFont="1" applyFill="1" applyBorder="1" applyAlignment="1">
      <alignment horizontal="center" vertical="center" wrapText="1"/>
      <protection/>
    </xf>
    <xf numFmtId="4" fontId="29" fillId="9" borderId="152" xfId="0" applyNumberFormat="1" applyFont="1" applyFill="1" applyBorder="1" applyAlignment="1">
      <alignment horizontal="center" vertical="center" wrapText="1"/>
    </xf>
    <xf numFmtId="0" fontId="29" fillId="3" borderId="153" xfId="41" applyFont="1" applyFill="1" applyBorder="1" applyAlignment="1">
      <alignment horizontal="center" vertical="center" wrapText="1"/>
      <protection/>
    </xf>
    <xf numFmtId="0" fontId="36" fillId="3" borderId="149" xfId="41" applyFont="1" applyFill="1" applyBorder="1" applyAlignment="1">
      <alignment horizontal="center" vertical="center" wrapText="1"/>
      <protection/>
    </xf>
    <xf numFmtId="0" fontId="37" fillId="24" borderId="153" xfId="41" applyFont="1" applyFill="1" applyBorder="1" applyAlignment="1">
      <alignment horizontal="center" vertical="center" wrapText="1"/>
      <protection/>
    </xf>
    <xf numFmtId="0" fontId="30" fillId="24" borderId="0" xfId="41" applyFont="1" applyFill="1" applyBorder="1" applyAlignment="1">
      <alignment horizontal="center" vertical="top"/>
      <protection/>
    </xf>
    <xf numFmtId="0" fontId="30" fillId="0" borderId="0" xfId="41" applyFont="1" applyBorder="1" applyAlignment="1">
      <alignment horizontal="center" vertical="top"/>
      <protection/>
    </xf>
    <xf numFmtId="0" fontId="30" fillId="20" borderId="0" xfId="41" applyFont="1" applyFill="1" applyBorder="1" applyAlignment="1">
      <alignment horizontal="center" vertical="center"/>
      <protection/>
    </xf>
    <xf numFmtId="0" fontId="37" fillId="3" borderId="154" xfId="41" applyFont="1" applyFill="1" applyBorder="1" applyAlignment="1">
      <alignment horizontal="center" vertical="center" wrapText="1"/>
      <protection/>
    </xf>
    <xf numFmtId="0" fontId="37" fillId="3" borderId="83" xfId="41" applyFont="1" applyFill="1" applyBorder="1" applyAlignment="1">
      <alignment horizontal="center" vertical="center" wrapText="1"/>
      <protection/>
    </xf>
    <xf numFmtId="0" fontId="29" fillId="3" borderId="118" xfId="41" applyFont="1" applyFill="1" applyBorder="1" applyAlignment="1">
      <alignment horizontal="center" vertical="center" wrapText="1"/>
      <protection/>
    </xf>
    <xf numFmtId="0" fontId="36" fillId="3" borderId="12" xfId="41" applyFont="1" applyFill="1" applyBorder="1" applyAlignment="1">
      <alignment horizontal="center" vertical="center" wrapText="1"/>
      <protection/>
    </xf>
    <xf numFmtId="0" fontId="36" fillId="24" borderId="118" xfId="41" applyFont="1" applyFill="1" applyBorder="1" applyAlignment="1">
      <alignment horizontal="center" vertical="center" wrapText="1"/>
      <protection/>
    </xf>
    <xf numFmtId="4" fontId="29" fillId="3" borderId="118" xfId="0" applyNumberFormat="1" applyFont="1" applyFill="1" applyBorder="1" applyAlignment="1">
      <alignment horizontal="center" vertical="center" wrapText="1"/>
    </xf>
    <xf numFmtId="4" fontId="29" fillId="3" borderId="12" xfId="0" applyNumberFormat="1" applyFont="1" applyFill="1" applyBorder="1" applyAlignment="1">
      <alignment horizontal="center" vertical="center" wrapText="1"/>
    </xf>
    <xf numFmtId="0" fontId="36" fillId="0" borderId="84" xfId="41" applyFont="1" applyFill="1" applyBorder="1" applyAlignment="1">
      <alignment horizontal="center" vertical="center" wrapText="1"/>
      <protection/>
    </xf>
    <xf numFmtId="0" fontId="36" fillId="0" borderId="12" xfId="41" applyFont="1" applyFill="1" applyBorder="1" applyAlignment="1">
      <alignment horizontal="center" vertical="center" wrapText="1"/>
      <protection/>
    </xf>
    <xf numFmtId="0" fontId="29" fillId="0" borderId="155" xfId="41" applyFont="1" applyFill="1" applyBorder="1" applyAlignment="1">
      <alignment horizontal="center" vertical="center" wrapText="1"/>
      <protection/>
    </xf>
    <xf numFmtId="0" fontId="29" fillId="0" borderId="141" xfId="41" applyFont="1" applyFill="1" applyBorder="1" applyAlignment="1">
      <alignment horizontal="center" vertical="center"/>
      <protection/>
    </xf>
    <xf numFmtId="0" fontId="29" fillId="0" borderId="156" xfId="41" applyFont="1" applyFill="1" applyBorder="1" applyAlignment="1">
      <alignment horizontal="center" vertical="center"/>
      <protection/>
    </xf>
    <xf numFmtId="0" fontId="36" fillId="0" borderId="154" xfId="41" applyFont="1" applyFill="1" applyBorder="1" applyAlignment="1">
      <alignment horizontal="center" vertical="center" wrapText="1"/>
      <protection/>
    </xf>
    <xf numFmtId="0" fontId="36" fillId="0" borderId="83" xfId="41" applyFont="1" applyFill="1" applyBorder="1" applyAlignment="1">
      <alignment horizontal="center" vertical="center" wrapText="1"/>
      <protection/>
    </xf>
    <xf numFmtId="0" fontId="29" fillId="0" borderId="157" xfId="41" applyFont="1" applyFill="1" applyBorder="1" applyAlignment="1">
      <alignment horizontal="center" vertical="center" wrapText="1"/>
      <protection/>
    </xf>
    <xf numFmtId="0" fontId="29" fillId="0" borderId="141" xfId="41" applyFont="1" applyFill="1" applyBorder="1" applyAlignment="1">
      <alignment horizontal="center" vertical="center" wrapText="1"/>
      <protection/>
    </xf>
    <xf numFmtId="0" fontId="29" fillId="0" borderId="156" xfId="41" applyFont="1" applyFill="1" applyBorder="1" applyAlignment="1">
      <alignment horizontal="center" vertical="center" wrapText="1"/>
      <protection/>
    </xf>
    <xf numFmtId="0" fontId="29" fillId="0" borderId="143" xfId="41" applyFont="1" applyFill="1" applyBorder="1" applyAlignment="1">
      <alignment horizontal="center" vertical="center" wrapText="1"/>
      <protection/>
    </xf>
    <xf numFmtId="0" fontId="36" fillId="24" borderId="83" xfId="41" applyFont="1" applyFill="1" applyBorder="1" applyAlignment="1">
      <alignment horizontal="center" vertical="center" wrapText="1"/>
      <protection/>
    </xf>
    <xf numFmtId="0" fontId="36" fillId="24" borderId="158" xfId="41" applyFont="1" applyFill="1" applyBorder="1" applyAlignment="1">
      <alignment horizontal="center" vertical="center" wrapText="1"/>
      <protection/>
    </xf>
    <xf numFmtId="0" fontId="48" fillId="0" borderId="0" xfId="41" applyFont="1" applyBorder="1" applyAlignment="1">
      <alignment vertical="center" wrapText="1"/>
      <protection/>
    </xf>
    <xf numFmtId="4" fontId="29" fillId="3" borderId="111" xfId="0" applyNumberFormat="1" applyFont="1" applyFill="1" applyBorder="1" applyAlignment="1">
      <alignment horizontal="center" vertical="center" wrapText="1"/>
    </xf>
    <xf numFmtId="4" fontId="29" fillId="3" borderId="153" xfId="0" applyNumberFormat="1" applyFont="1" applyFill="1" applyBorder="1" applyAlignment="1">
      <alignment horizontal="center" vertical="center" wrapText="1"/>
    </xf>
    <xf numFmtId="4" fontId="29" fillId="3" borderId="151" xfId="0" applyNumberFormat="1" applyFont="1" applyFill="1" applyBorder="1" applyAlignment="1">
      <alignment horizontal="center" vertical="center" wrapText="1"/>
    </xf>
    <xf numFmtId="0" fontId="29" fillId="0" borderId="145" xfId="41" applyFont="1" applyFill="1" applyBorder="1" applyAlignment="1">
      <alignment horizontal="center" vertical="center" wrapText="1"/>
      <protection/>
    </xf>
    <xf numFmtId="0" fontId="29" fillId="0" borderId="146" xfId="41" applyFont="1" applyFill="1" applyBorder="1" applyAlignment="1">
      <alignment horizontal="center" vertical="center" wrapText="1"/>
      <protection/>
    </xf>
    <xf numFmtId="0" fontId="28" fillId="0" borderId="159" xfId="41" applyFont="1" applyFill="1" applyBorder="1" applyAlignment="1">
      <alignment horizontal="center" vertical="center" wrapText="1"/>
      <protection/>
    </xf>
    <xf numFmtId="0" fontId="28" fillId="0" borderId="146" xfId="41" applyFont="1" applyFill="1" applyBorder="1" applyAlignment="1">
      <alignment horizontal="center" vertical="center" wrapText="1"/>
      <protection/>
    </xf>
    <xf numFmtId="0" fontId="29" fillId="9" borderId="118" xfId="41" applyFont="1" applyFill="1" applyBorder="1" applyAlignment="1">
      <alignment horizontal="center" vertical="center" wrapText="1"/>
      <protection/>
    </xf>
    <xf numFmtId="0" fontId="29" fillId="24" borderId="157" xfId="41" applyFont="1" applyFill="1" applyBorder="1" applyAlignment="1">
      <alignment horizontal="center" vertical="center" wrapText="1"/>
      <protection/>
    </xf>
    <xf numFmtId="0" fontId="28" fillId="24" borderId="141" xfId="0" applyFont="1" applyFill="1" applyBorder="1" applyAlignment="1">
      <alignment horizontal="center" vertical="center" wrapText="1"/>
    </xf>
    <xf numFmtId="0" fontId="28" fillId="24" borderId="143" xfId="0" applyFont="1" applyFill="1" applyBorder="1" applyAlignment="1">
      <alignment horizontal="center" vertical="center" wrapText="1"/>
    </xf>
    <xf numFmtId="0" fontId="28" fillId="3" borderId="151" xfId="41" applyFont="1" applyFill="1" applyBorder="1" applyAlignment="1">
      <alignment horizontal="center" vertical="center" wrapText="1"/>
      <protection/>
    </xf>
    <xf numFmtId="0" fontId="28" fillId="0" borderId="12" xfId="41" applyFont="1" applyFill="1" applyBorder="1" applyAlignment="1">
      <alignment horizontal="center" vertical="center" wrapText="1"/>
      <protection/>
    </xf>
    <xf numFmtId="0" fontId="28" fillId="0" borderId="83" xfId="41" applyFont="1" applyFill="1" applyBorder="1" applyAlignment="1">
      <alignment horizontal="center" vertical="center" wrapText="1"/>
      <protection/>
    </xf>
    <xf numFmtId="0" fontId="28" fillId="0" borderId="84" xfId="41" applyFont="1" applyFill="1" applyBorder="1" applyAlignment="1">
      <alignment horizontal="center" vertical="center" wrapText="1"/>
      <protection/>
    </xf>
    <xf numFmtId="0" fontId="29" fillId="3" borderId="154" xfId="41" applyFont="1" applyFill="1" applyBorder="1" applyAlignment="1">
      <alignment horizontal="center" vertical="center" wrapText="1"/>
      <protection/>
    </xf>
    <xf numFmtId="0" fontId="29" fillId="3" borderId="158" xfId="41" applyFont="1" applyFill="1" applyBorder="1" applyAlignment="1">
      <alignment horizontal="center" vertical="center" wrapText="1"/>
      <protection/>
    </xf>
    <xf numFmtId="0" fontId="29" fillId="0" borderId="159" xfId="41" applyFont="1" applyFill="1" applyBorder="1" applyAlignment="1">
      <alignment horizontal="center" vertical="center" wrapText="1"/>
      <protection/>
    </xf>
    <xf numFmtId="0" fontId="29" fillId="0" borderId="160" xfId="41" applyFont="1" applyFill="1" applyBorder="1" applyAlignment="1">
      <alignment horizontal="center" vertical="center" wrapText="1"/>
      <protection/>
    </xf>
    <xf numFmtId="0" fontId="36" fillId="3" borderId="151" xfId="41" applyFont="1" applyFill="1" applyBorder="1" applyAlignment="1">
      <alignment horizontal="center" vertical="center" wrapText="1"/>
      <protection/>
    </xf>
    <xf numFmtId="0" fontId="37" fillId="3" borderId="158" xfId="41" applyFont="1" applyFill="1" applyBorder="1" applyAlignment="1">
      <alignment horizontal="center" vertical="center" wrapText="1"/>
      <protection/>
    </xf>
    <xf numFmtId="0" fontId="29" fillId="24" borderId="157" xfId="41" applyFont="1" applyFill="1" applyBorder="1" applyAlignment="1">
      <alignment horizontal="center" vertical="center"/>
      <protection/>
    </xf>
    <xf numFmtId="0" fontId="29" fillId="24" borderId="141" xfId="41" applyFont="1" applyFill="1" applyBorder="1" applyAlignment="1">
      <alignment horizontal="center" vertical="center"/>
      <protection/>
    </xf>
    <xf numFmtId="0" fontId="29" fillId="24" borderId="156" xfId="41" applyFont="1" applyFill="1" applyBorder="1" applyAlignment="1">
      <alignment horizontal="center" vertical="center"/>
      <protection/>
    </xf>
    <xf numFmtId="0" fontId="36" fillId="24" borderId="154" xfId="41" applyFont="1" applyFill="1" applyBorder="1" applyAlignment="1">
      <alignment horizontal="center" vertical="center" wrapText="1"/>
      <protection/>
    </xf>
    <xf numFmtId="0" fontId="29" fillId="24" borderId="155" xfId="41" applyFont="1" applyFill="1" applyBorder="1" applyAlignment="1">
      <alignment horizontal="center" vertical="center"/>
      <protection/>
    </xf>
    <xf numFmtId="0" fontId="36" fillId="0" borderId="158" xfId="41" applyFont="1" applyFill="1" applyBorder="1" applyAlignment="1">
      <alignment horizontal="center" vertical="center" wrapText="1"/>
      <protection/>
    </xf>
    <xf numFmtId="0" fontId="29" fillId="24" borderId="141" xfId="41" applyFont="1" applyFill="1" applyBorder="1" applyAlignment="1">
      <alignment horizontal="center" vertical="center" wrapText="1"/>
      <protection/>
    </xf>
    <xf numFmtId="0" fontId="36" fillId="3" borderId="111" xfId="41" applyFont="1" applyFill="1" applyBorder="1" applyAlignment="1">
      <alignment horizontal="center" vertical="center" wrapText="1"/>
      <protection/>
    </xf>
    <xf numFmtId="0" fontId="13" fillId="24" borderId="20" xfId="41" applyFont="1" applyFill="1" applyBorder="1" applyAlignment="1">
      <alignment horizontal="center" vertical="center" wrapText="1"/>
      <protection/>
    </xf>
    <xf numFmtId="0" fontId="13" fillId="24" borderId="161" xfId="41" applyFont="1" applyFill="1" applyBorder="1" applyAlignment="1">
      <alignment horizontal="center" vertical="center" wrapText="1"/>
      <protection/>
    </xf>
    <xf numFmtId="0" fontId="13" fillId="24" borderId="155" xfId="41" applyFont="1" applyFill="1" applyBorder="1" applyAlignment="1">
      <alignment horizontal="center" vertical="center" wrapText="1"/>
      <protection/>
    </xf>
    <xf numFmtId="0" fontId="29" fillId="0" borderId="0" xfId="41" applyFont="1" applyAlignment="1">
      <alignment horizontal="center" vertical="top"/>
      <protection/>
    </xf>
    <xf numFmtId="0" fontId="29" fillId="3" borderId="145" xfId="41" applyFont="1" applyFill="1" applyBorder="1" applyAlignment="1">
      <alignment horizontal="center" vertical="center" wrapText="1"/>
      <protection/>
    </xf>
    <xf numFmtId="0" fontId="29" fillId="3" borderId="146" xfId="41" applyFont="1" applyFill="1" applyBorder="1" applyAlignment="1">
      <alignment horizontal="center" vertical="center" wrapText="1"/>
      <protection/>
    </xf>
    <xf numFmtId="0" fontId="29" fillId="3" borderId="147" xfId="41" applyFont="1" applyFill="1" applyBorder="1" applyAlignment="1">
      <alignment horizontal="center" vertical="center" wrapText="1"/>
      <protection/>
    </xf>
    <xf numFmtId="0" fontId="54" fillId="20" borderId="0" xfId="41" applyFont="1" applyFill="1" applyBorder="1" applyAlignment="1">
      <alignment horizontal="center" vertical="center"/>
      <protection/>
    </xf>
    <xf numFmtId="0" fontId="29" fillId="24" borderId="162" xfId="41" applyFont="1" applyFill="1" applyBorder="1" applyAlignment="1">
      <alignment horizontal="center" vertical="center" wrapText="1"/>
      <protection/>
    </xf>
    <xf numFmtId="0" fontId="29" fillId="24" borderId="148" xfId="41" applyFont="1" applyFill="1" applyBorder="1" applyAlignment="1">
      <alignment horizontal="center" vertical="center" wrapText="1"/>
      <protection/>
    </xf>
    <xf numFmtId="0" fontId="45" fillId="0" borderId="0" xfId="41" applyFont="1" applyBorder="1" applyAlignment="1">
      <alignment horizontal="center" vertical="top"/>
      <protection/>
    </xf>
    <xf numFmtId="14" fontId="32" fillId="0" borderId="0" xfId="41" applyNumberFormat="1" applyFont="1" applyFill="1" applyBorder="1" applyAlignment="1">
      <alignment horizontal="center" vertical="center"/>
      <protection/>
    </xf>
    <xf numFmtId="0" fontId="32" fillId="0" borderId="0" xfId="41" applyFont="1" applyFill="1" applyBorder="1" applyAlignment="1">
      <alignment horizontal="center" vertical="center"/>
      <protection/>
    </xf>
    <xf numFmtId="0" fontId="29" fillId="3" borderId="160" xfId="41" applyFont="1" applyFill="1" applyBorder="1" applyAlignment="1">
      <alignment horizontal="center" vertical="center" wrapText="1"/>
      <protection/>
    </xf>
    <xf numFmtId="0" fontId="37" fillId="24" borderId="22" xfId="41" applyFont="1" applyFill="1" applyBorder="1" applyAlignment="1">
      <alignment horizontal="center" vertical="center" wrapText="1"/>
      <protection/>
    </xf>
    <xf numFmtId="0" fontId="37" fillId="24" borderId="163" xfId="41" applyFont="1" applyFill="1" applyBorder="1" applyAlignment="1">
      <alignment horizontal="center" vertical="center" wrapText="1"/>
      <protection/>
    </xf>
    <xf numFmtId="0" fontId="37" fillId="24" borderId="76" xfId="41" applyFont="1" applyFill="1" applyBorder="1" applyAlignment="1">
      <alignment horizontal="center" vertical="center" wrapText="1"/>
      <protection/>
    </xf>
    <xf numFmtId="0" fontId="29" fillId="25" borderId="22" xfId="41" applyFont="1" applyFill="1" applyBorder="1" applyAlignment="1">
      <alignment horizontal="center" vertical="center" wrapText="1"/>
      <protection/>
    </xf>
    <xf numFmtId="0" fontId="29" fillId="25" borderId="163" xfId="41" applyFont="1" applyFill="1" applyBorder="1" applyAlignment="1">
      <alignment horizontal="center" vertical="center" wrapText="1"/>
      <protection/>
    </xf>
    <xf numFmtId="0" fontId="29" fillId="25" borderId="76" xfId="41" applyFont="1" applyFill="1" applyBorder="1" applyAlignment="1">
      <alignment horizontal="center" vertical="center" wrapText="1"/>
      <protection/>
    </xf>
    <xf numFmtId="4" fontId="29" fillId="9" borderId="145" xfId="0" applyNumberFormat="1" applyFont="1" applyFill="1" applyBorder="1" applyAlignment="1">
      <alignment horizontal="center" vertical="center" wrapText="1"/>
    </xf>
    <xf numFmtId="4" fontId="29" fillId="9" borderId="146" xfId="0" applyNumberFormat="1" applyFont="1" applyFill="1" applyBorder="1" applyAlignment="1">
      <alignment horizontal="center" vertical="center" wrapText="1"/>
    </xf>
    <xf numFmtId="4" fontId="29" fillId="9" borderId="160" xfId="0" applyNumberFormat="1" applyFont="1" applyFill="1" applyBorder="1" applyAlignment="1">
      <alignment horizontal="center" vertical="center" wrapText="1"/>
    </xf>
    <xf numFmtId="0" fontId="28" fillId="3" borderId="118" xfId="0" applyFont="1" applyFill="1" applyBorder="1" applyAlignment="1">
      <alignment horizontal="center" vertical="center" wrapText="1"/>
    </xf>
    <xf numFmtId="0" fontId="28" fillId="3" borderId="164" xfId="0" applyFont="1" applyFill="1" applyBorder="1" applyAlignment="1">
      <alignment horizontal="center" vertical="center" wrapText="1"/>
    </xf>
    <xf numFmtId="0" fontId="28" fillId="3" borderId="165" xfId="0" applyFont="1" applyFill="1" applyBorder="1" applyAlignment="1">
      <alignment horizontal="center" vertical="center" wrapText="1"/>
    </xf>
    <xf numFmtId="0" fontId="28" fillId="20" borderId="11" xfId="72" applyNumberFormat="1" applyFont="1" applyFill="1" applyBorder="1" applyAlignment="1" applyProtection="1">
      <alignment horizontal="center" vertical="center" wrapText="1"/>
      <protection/>
    </xf>
    <xf numFmtId="0" fontId="45" fillId="20" borderId="166" xfId="73" applyFont="1" applyFill="1" applyBorder="1" applyAlignment="1">
      <alignment horizontal="center" vertical="center"/>
      <protection/>
    </xf>
    <xf numFmtId="0" fontId="45" fillId="20" borderId="115" xfId="73" applyFont="1" applyFill="1" applyBorder="1" applyAlignment="1">
      <alignment horizontal="center" vertical="center"/>
      <protection/>
    </xf>
    <xf numFmtId="0" fontId="45" fillId="20" borderId="167" xfId="73" applyFont="1" applyFill="1" applyBorder="1" applyAlignment="1">
      <alignment horizontal="center" vertical="center"/>
      <protection/>
    </xf>
    <xf numFmtId="0" fontId="45" fillId="20" borderId="75" xfId="73" applyFont="1" applyFill="1" applyBorder="1" applyAlignment="1">
      <alignment horizontal="center" vertical="center"/>
      <protection/>
    </xf>
    <xf numFmtId="0" fontId="45" fillId="20" borderId="21" xfId="73" applyFont="1" applyFill="1" applyBorder="1" applyAlignment="1">
      <alignment horizontal="center" vertical="center"/>
      <protection/>
    </xf>
    <xf numFmtId="0" fontId="45" fillId="20" borderId="131" xfId="73" applyFont="1" applyFill="1" applyBorder="1" applyAlignment="1">
      <alignment horizontal="center" vertical="center"/>
      <protection/>
    </xf>
    <xf numFmtId="0" fontId="28" fillId="20" borderId="11" xfId="72" applyNumberFormat="1" applyFont="1" applyFill="1" applyBorder="1" applyAlignment="1" applyProtection="1">
      <alignment horizontal="center" vertical="center"/>
      <protection/>
    </xf>
    <xf numFmtId="0" fontId="28" fillId="20" borderId="12" xfId="72" applyNumberFormat="1" applyFont="1" applyFill="1" applyBorder="1" applyAlignment="1" applyProtection="1">
      <alignment horizontal="center" vertical="center"/>
      <protection/>
    </xf>
    <xf numFmtId="0" fontId="13" fillId="0" borderId="0" xfId="41" applyFont="1" applyAlignment="1">
      <alignment horizontal="center" vertical="top"/>
      <protection/>
    </xf>
    <xf numFmtId="0" fontId="28" fillId="20" borderId="12" xfId="72" applyNumberFormat="1" applyFont="1" applyFill="1" applyBorder="1" applyAlignment="1" applyProtection="1">
      <alignment horizontal="center" vertical="center" wrapText="1"/>
      <protection/>
    </xf>
    <xf numFmtId="0" fontId="28" fillId="20" borderId="84" xfId="72" applyNumberFormat="1" applyFont="1" applyFill="1" applyBorder="1" applyAlignment="1" applyProtection="1">
      <alignment horizontal="center" vertical="center" wrapText="1"/>
      <protection/>
    </xf>
    <xf numFmtId="0" fontId="28" fillId="20" borderId="83" xfId="72" applyNumberFormat="1" applyFont="1" applyFill="1" applyBorder="1" applyAlignment="1" applyProtection="1">
      <alignment horizontal="center" vertical="center" wrapText="1"/>
      <protection/>
    </xf>
    <xf numFmtId="0" fontId="20" fillId="20" borderId="11" xfId="0" applyFont="1" applyFill="1" applyBorder="1" applyAlignment="1">
      <alignment vertical="center" wrapText="1"/>
    </xf>
    <xf numFmtId="0" fontId="19" fillId="20" borderId="11" xfId="0" applyFont="1" applyFill="1" applyBorder="1" applyAlignment="1">
      <alignment vertical="center" wrapText="1"/>
    </xf>
    <xf numFmtId="0" fontId="26" fillId="24" borderId="0" xfId="37" applyFont="1" applyFill="1" applyBorder="1" applyAlignment="1">
      <alignment horizontal="center" vertical="center"/>
      <protection/>
    </xf>
    <xf numFmtId="0" fontId="20" fillId="20" borderId="12" xfId="36" applyFont="1" applyFill="1" applyBorder="1" applyAlignment="1">
      <alignment horizontal="center" vertical="center" wrapText="1"/>
      <protection/>
    </xf>
    <xf numFmtId="0" fontId="20" fillId="20" borderId="84" xfId="36" applyFont="1" applyFill="1" applyBorder="1" applyAlignment="1">
      <alignment horizontal="center" vertical="center" wrapText="1"/>
      <protection/>
    </xf>
    <xf numFmtId="0" fontId="20" fillId="20" borderId="83" xfId="36" applyFont="1" applyFill="1" applyBorder="1" applyAlignment="1">
      <alignment horizontal="center" vertical="center" wrapText="1"/>
      <protection/>
    </xf>
    <xf numFmtId="0" fontId="20" fillId="0" borderId="12" xfId="36" applyFont="1" applyFill="1" applyBorder="1" applyAlignment="1">
      <alignment horizontal="center" vertical="center" wrapText="1"/>
      <protection/>
    </xf>
    <xf numFmtId="0" fontId="20" fillId="0" borderId="84" xfId="36" applyFont="1" applyFill="1" applyBorder="1" applyAlignment="1">
      <alignment horizontal="center" vertical="center" wrapText="1"/>
      <protection/>
    </xf>
    <xf numFmtId="4" fontId="29" fillId="24" borderId="168" xfId="0" applyNumberFormat="1" applyFont="1" applyFill="1" applyBorder="1" applyAlignment="1">
      <alignment horizontal="center" vertical="center"/>
    </xf>
    <xf numFmtId="4" fontId="29" fillId="0" borderId="169" xfId="0" applyNumberFormat="1" applyFont="1" applyFill="1" applyBorder="1" applyAlignment="1">
      <alignment horizontal="center" vertical="center"/>
    </xf>
    <xf numFmtId="4" fontId="29" fillId="20" borderId="170" xfId="0" applyNumberFormat="1" applyFont="1" applyFill="1" applyBorder="1" applyAlignment="1">
      <alignment horizontal="center" vertical="center"/>
    </xf>
    <xf numFmtId="4" fontId="28" fillId="20" borderId="171" xfId="0" applyNumberFormat="1" applyFont="1" applyFill="1" applyBorder="1" applyAlignment="1">
      <alignment horizontal="center" vertical="center"/>
    </xf>
    <xf numFmtId="4" fontId="29" fillId="20" borderId="172" xfId="0" applyNumberFormat="1" applyFont="1" applyFill="1" applyBorder="1" applyAlignment="1">
      <alignment horizontal="center" vertical="center"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4" xfId="36"/>
    <cellStyle name="Normal 4 2" xfId="37"/>
    <cellStyle name="Normal 5" xfId="38"/>
    <cellStyle name="Normal 6" xfId="39"/>
    <cellStyle name="Normal 7" xfId="40"/>
    <cellStyle name="Normal_Domestic 14042009_ITI_draft" xfId="41"/>
    <cellStyle name="normální_Price list 2006 - RWRUS" xfId="42"/>
    <cellStyle name="Percent 2" xfId="43"/>
    <cellStyle name="Percent 3" xfId="44"/>
    <cellStyle name="SAPBEXstdItem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Ввод " xfId="52"/>
    <cellStyle name="Вывод" xfId="53"/>
    <cellStyle name="Вычисление" xfId="54"/>
    <cellStyle name="Hyperlink" xfId="55"/>
    <cellStyle name="Currency" xfId="56"/>
    <cellStyle name="Currency [0]" xfId="57"/>
    <cellStyle name="Денежный 2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2" xfId="67"/>
    <cellStyle name="Обычный 2 2" xfId="68"/>
    <cellStyle name="Обычный 3" xfId="69"/>
    <cellStyle name="Обычный 4" xfId="70"/>
    <cellStyle name="Обычный_Domestic 010611_v3_11.05.11" xfId="71"/>
    <cellStyle name="Обычный_TCkatalog" xfId="72"/>
    <cellStyle name="Обычный_Прайс-листы отдела продаж 24.04.02" xfId="73"/>
    <cellStyle name="Плохой" xfId="74"/>
    <cellStyle name="Пояснение" xfId="75"/>
    <cellStyle name="Примечание" xfId="76"/>
    <cellStyle name="Percent" xfId="77"/>
    <cellStyle name="Процентный 2" xfId="78"/>
    <cellStyle name="Процентный 2 2" xfId="79"/>
    <cellStyle name="Процентный 3" xfId="80"/>
    <cellStyle name="Процентный 4" xfId="81"/>
    <cellStyle name="Связанная ячейка" xfId="82"/>
    <cellStyle name="Текст предупреждения" xfId="83"/>
    <cellStyle name="Тысячи [0]_figures" xfId="84"/>
    <cellStyle name="Тысячи_figures" xfId="85"/>
    <cellStyle name="Comma" xfId="86"/>
    <cellStyle name="Comma [0]" xfId="87"/>
    <cellStyle name="Хороший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104775</xdr:colOff>
      <xdr:row>0</xdr:row>
      <xdr:rowOff>47625</xdr:rowOff>
    </xdr:from>
    <xdr:to>
      <xdr:col>9</xdr:col>
      <xdr:colOff>704850</xdr:colOff>
      <xdr:row>2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0" y="47625"/>
          <a:ext cx="2800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1152525</xdr:colOff>
      <xdr:row>0</xdr:row>
      <xdr:rowOff>28575</xdr:rowOff>
    </xdr:from>
    <xdr:to>
      <xdr:col>2</xdr:col>
      <xdr:colOff>3305175</xdr:colOff>
      <xdr:row>1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77050" y="28575"/>
          <a:ext cx="21526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457200</xdr:colOff>
      <xdr:row>0</xdr:row>
      <xdr:rowOff>66675</xdr:rowOff>
    </xdr:from>
    <xdr:to>
      <xdr:col>14</xdr:col>
      <xdr:colOff>733425</xdr:colOff>
      <xdr:row>3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66675"/>
          <a:ext cx="28194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476250</xdr:colOff>
      <xdr:row>0</xdr:row>
      <xdr:rowOff>57150</xdr:rowOff>
    </xdr:from>
    <xdr:to>
      <xdr:col>14</xdr:col>
      <xdr:colOff>800100</xdr:colOff>
      <xdr:row>2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39450" y="57150"/>
          <a:ext cx="28384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438150</xdr:colOff>
      <xdr:row>0</xdr:row>
      <xdr:rowOff>66675</xdr:rowOff>
    </xdr:from>
    <xdr:to>
      <xdr:col>19</xdr:col>
      <xdr:colOff>285750</xdr:colOff>
      <xdr:row>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25125" y="66675"/>
          <a:ext cx="2790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476250</xdr:colOff>
      <xdr:row>0</xdr:row>
      <xdr:rowOff>57150</xdr:rowOff>
    </xdr:from>
    <xdr:to>
      <xdr:col>14</xdr:col>
      <xdr:colOff>771525</xdr:colOff>
      <xdr:row>2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39450" y="57150"/>
          <a:ext cx="28384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44</xdr:col>
      <xdr:colOff>647700</xdr:colOff>
      <xdr:row>0</xdr:row>
      <xdr:rowOff>66675</xdr:rowOff>
    </xdr:from>
    <xdr:to>
      <xdr:col>50</xdr:col>
      <xdr:colOff>381000</xdr:colOff>
      <xdr:row>2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07425" y="66675"/>
          <a:ext cx="27908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44</xdr:col>
      <xdr:colOff>523875</xdr:colOff>
      <xdr:row>0</xdr:row>
      <xdr:rowOff>66675</xdr:rowOff>
    </xdr:from>
    <xdr:to>
      <xdr:col>50</xdr:col>
      <xdr:colOff>257175</xdr:colOff>
      <xdr:row>2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83600" y="66675"/>
          <a:ext cx="27908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44</xdr:col>
      <xdr:colOff>600075</xdr:colOff>
      <xdr:row>0</xdr:row>
      <xdr:rowOff>66675</xdr:rowOff>
    </xdr:from>
    <xdr:to>
      <xdr:col>50</xdr:col>
      <xdr:colOff>333375</xdr:colOff>
      <xdr:row>2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59800" y="66675"/>
          <a:ext cx="27908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514350</xdr:colOff>
      <xdr:row>0</xdr:row>
      <xdr:rowOff>57150</xdr:rowOff>
    </xdr:from>
    <xdr:to>
      <xdr:col>11</xdr:col>
      <xdr:colOff>809625</xdr:colOff>
      <xdr:row>3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44400" y="57150"/>
          <a:ext cx="28384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design.centre@rockwool.com" TargetMode="External" /><Relationship Id="rId2" Type="http://schemas.openxmlformats.org/officeDocument/2006/relationships/hyperlink" Target="mailto:press@rockwool.ru" TargetMode="Externa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N69"/>
  <sheetViews>
    <sheetView showGridLines="0" tabSelected="1" view="pageBreakPreview" zoomScale="90" zoomScaleNormal="85" zoomScaleSheetLayoutView="90" zoomScalePageLayoutView="0" workbookViewId="0" topLeftCell="A1">
      <selection activeCell="F19" sqref="F19"/>
    </sheetView>
  </sheetViews>
  <sheetFormatPr defaultColWidth="9.140625" defaultRowHeight="12.75"/>
  <cols>
    <col min="1" max="1" width="11.00390625" style="52" customWidth="1"/>
    <col min="2" max="2" width="62.8515625" style="52" customWidth="1"/>
    <col min="3" max="4" width="16.421875" style="21" customWidth="1"/>
    <col min="5" max="5" width="16.421875" style="22" customWidth="1"/>
    <col min="6" max="6" width="11.00390625" style="3" customWidth="1"/>
    <col min="7" max="7" width="11.00390625" style="4" customWidth="1"/>
    <col min="8" max="10" width="11.00390625" style="5" customWidth="1"/>
    <col min="11" max="12" width="11.8515625" style="5" customWidth="1"/>
    <col min="13" max="13" width="13.421875" style="17" customWidth="1"/>
    <col min="14" max="14" width="9.140625" style="1" customWidth="1"/>
    <col min="15" max="16384" width="9.140625" style="2" customWidth="1"/>
  </cols>
  <sheetData>
    <row r="1" spans="1:14" s="20" customFormat="1" ht="23.25" customHeight="1">
      <c r="A1" s="697" t="s">
        <v>385</v>
      </c>
      <c r="B1" s="697"/>
      <c r="C1" s="697"/>
      <c r="D1" s="697"/>
      <c r="E1" s="697"/>
      <c r="F1" s="697"/>
      <c r="G1" s="697"/>
      <c r="H1" s="697"/>
      <c r="I1" s="697"/>
      <c r="J1" s="697"/>
      <c r="K1" s="25"/>
      <c r="L1" s="34"/>
      <c r="M1" s="26"/>
      <c r="N1" s="27"/>
    </row>
    <row r="2" spans="1:14" s="20" customFormat="1" ht="23.25" customHeight="1">
      <c r="A2" s="697" t="s">
        <v>104</v>
      </c>
      <c r="B2" s="697"/>
      <c r="C2" s="697"/>
      <c r="D2" s="697"/>
      <c r="E2" s="697"/>
      <c r="F2" s="697"/>
      <c r="G2" s="697"/>
      <c r="H2" s="697"/>
      <c r="I2" s="697"/>
      <c r="J2" s="697"/>
      <c r="K2" s="25"/>
      <c r="L2" s="34"/>
      <c r="M2" s="26"/>
      <c r="N2" s="27"/>
    </row>
    <row r="3" spans="1:14" s="20" customFormat="1" ht="15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25"/>
      <c r="L3" s="34"/>
      <c r="M3" s="26"/>
      <c r="N3" s="27"/>
    </row>
    <row r="4" spans="1:14" s="20" customFormat="1" ht="23.25" customHeight="1">
      <c r="A4" s="696" t="s">
        <v>0</v>
      </c>
      <c r="B4" s="696"/>
      <c r="C4" s="696"/>
      <c r="D4" s="696"/>
      <c r="E4" s="696"/>
      <c r="F4" s="696"/>
      <c r="G4" s="696"/>
      <c r="H4" s="696"/>
      <c r="I4" s="696"/>
      <c r="J4" s="696"/>
      <c r="K4" s="25"/>
      <c r="L4" s="34"/>
      <c r="M4" s="26"/>
      <c r="N4" s="27"/>
    </row>
    <row r="5" spans="1:14" s="20" customFormat="1" ht="15" customHeight="1">
      <c r="A5" s="66"/>
      <c r="B5" s="66"/>
      <c r="C5" s="66"/>
      <c r="D5" s="66"/>
      <c r="E5" s="66"/>
      <c r="F5" s="66"/>
      <c r="G5" s="66"/>
      <c r="H5" s="66"/>
      <c r="I5" s="66"/>
      <c r="J5" s="28"/>
      <c r="K5" s="28"/>
      <c r="L5" s="35"/>
      <c r="M5" s="29"/>
      <c r="N5" s="27"/>
    </row>
    <row r="6" spans="1:14" s="38" customFormat="1" ht="23.25" customHeight="1">
      <c r="A6" s="698" t="s">
        <v>396</v>
      </c>
      <c r="B6" s="698"/>
      <c r="C6" s="698"/>
      <c r="D6" s="698"/>
      <c r="E6" s="698"/>
      <c r="F6" s="698"/>
      <c r="G6" s="698"/>
      <c r="H6" s="698"/>
      <c r="I6" s="698"/>
      <c r="J6" s="698"/>
      <c r="K6" s="51"/>
      <c r="L6" s="51"/>
      <c r="M6" s="51"/>
      <c r="N6" s="33"/>
    </row>
    <row r="7" spans="1:14" s="20" customFormat="1" ht="15" customHeight="1">
      <c r="A7" s="66"/>
      <c r="B7" s="66"/>
      <c r="C7" s="66"/>
      <c r="D7" s="66"/>
      <c r="E7" s="66"/>
      <c r="F7" s="66"/>
      <c r="G7" s="66"/>
      <c r="H7" s="66"/>
      <c r="I7" s="66"/>
      <c r="J7" s="28"/>
      <c r="K7" s="28"/>
      <c r="L7" s="35"/>
      <c r="M7" s="29"/>
      <c r="N7" s="27"/>
    </row>
    <row r="8" spans="1:14" s="22" customFormat="1" ht="23.25" customHeight="1">
      <c r="A8" s="695" t="s">
        <v>77</v>
      </c>
      <c r="B8" s="695"/>
      <c r="C8" s="695"/>
      <c r="D8" s="695"/>
      <c r="E8" s="695"/>
      <c r="F8" s="695"/>
      <c r="G8" s="695"/>
      <c r="H8" s="695"/>
      <c r="I8" s="695"/>
      <c r="J8" s="695"/>
      <c r="K8" s="30"/>
      <c r="L8" s="30"/>
      <c r="M8" s="31"/>
      <c r="N8" s="23"/>
    </row>
    <row r="9" spans="1:14" s="20" customFormat="1" ht="15" customHeight="1">
      <c r="A9" s="66"/>
      <c r="B9" s="28"/>
      <c r="C9" s="28"/>
      <c r="D9" s="28"/>
      <c r="E9" s="28"/>
      <c r="F9" s="28"/>
      <c r="G9" s="28"/>
      <c r="H9" s="28"/>
      <c r="I9" s="28"/>
      <c r="J9" s="28"/>
      <c r="K9" s="28"/>
      <c r="L9" s="35"/>
      <c r="M9" s="29"/>
      <c r="N9" s="27"/>
    </row>
    <row r="10" spans="1:14" s="54" customFormat="1" ht="15" customHeight="1">
      <c r="A10" s="649" t="s">
        <v>44</v>
      </c>
      <c r="B10" s="28"/>
      <c r="C10" s="28"/>
      <c r="D10" s="28"/>
      <c r="E10" s="28"/>
      <c r="F10" s="28"/>
      <c r="G10" s="28"/>
      <c r="H10" s="28"/>
      <c r="I10" s="28"/>
      <c r="J10" s="28"/>
      <c r="K10" s="24"/>
      <c r="L10" s="24"/>
      <c r="M10" s="32"/>
      <c r="N10" s="53"/>
    </row>
    <row r="11" spans="1:14" s="54" customFormat="1" ht="15" customHeight="1">
      <c r="A11" s="649" t="s">
        <v>103</v>
      </c>
      <c r="B11" s="28"/>
      <c r="C11" s="28"/>
      <c r="D11" s="28"/>
      <c r="E11" s="28"/>
      <c r="F11" s="28"/>
      <c r="G11" s="28"/>
      <c r="H11" s="28"/>
      <c r="I11" s="28"/>
      <c r="J11" s="28"/>
      <c r="K11" s="24"/>
      <c r="L11" s="24"/>
      <c r="M11" s="32"/>
      <c r="N11" s="53"/>
    </row>
    <row r="12" spans="1:14" s="54" customFormat="1" ht="15" customHeight="1">
      <c r="A12" s="648" t="s">
        <v>354</v>
      </c>
      <c r="B12" s="28"/>
      <c r="C12" s="28"/>
      <c r="D12" s="28"/>
      <c r="E12" s="28"/>
      <c r="F12" s="28"/>
      <c r="G12" s="28"/>
      <c r="H12" s="28"/>
      <c r="I12" s="28"/>
      <c r="J12" s="28"/>
      <c r="K12" s="24"/>
      <c r="L12" s="24"/>
      <c r="M12" s="32"/>
      <c r="N12" s="53"/>
    </row>
    <row r="13" spans="1:14" s="54" customFormat="1" ht="15" customHeight="1">
      <c r="A13" s="648"/>
      <c r="B13" s="28"/>
      <c r="C13" s="28"/>
      <c r="D13" s="28"/>
      <c r="E13" s="28"/>
      <c r="F13" s="28"/>
      <c r="G13" s="28"/>
      <c r="H13" s="28"/>
      <c r="I13" s="28"/>
      <c r="J13" s="28"/>
      <c r="K13" s="24"/>
      <c r="L13" s="24"/>
      <c r="M13" s="32"/>
      <c r="N13" s="53"/>
    </row>
    <row r="14" spans="1:14" s="54" customFormat="1" ht="15" customHeight="1">
      <c r="A14" s="648" t="s">
        <v>344</v>
      </c>
      <c r="B14" s="28"/>
      <c r="C14" s="28"/>
      <c r="D14" s="28"/>
      <c r="E14" s="28"/>
      <c r="F14" s="28"/>
      <c r="G14" s="28"/>
      <c r="H14" s="28"/>
      <c r="I14" s="28"/>
      <c r="J14" s="28"/>
      <c r="K14" s="24"/>
      <c r="L14" s="24"/>
      <c r="M14" s="32"/>
      <c r="N14" s="53"/>
    </row>
    <row r="15" spans="1:14" s="54" customFormat="1" ht="15" customHeight="1">
      <c r="A15" s="648"/>
      <c r="B15" s="650" t="s">
        <v>343</v>
      </c>
      <c r="C15" s="28"/>
      <c r="D15" s="28"/>
      <c r="E15" s="28"/>
      <c r="F15" s="28"/>
      <c r="G15" s="28"/>
      <c r="H15" s="28"/>
      <c r="I15" s="28"/>
      <c r="J15" s="28"/>
      <c r="K15" s="24"/>
      <c r="L15" s="24"/>
      <c r="M15" s="32"/>
      <c r="N15" s="53"/>
    </row>
    <row r="16" spans="1:14" s="54" customFormat="1" ht="15" customHeight="1">
      <c r="A16" s="648"/>
      <c r="B16" s="650" t="s">
        <v>266</v>
      </c>
      <c r="C16" s="28"/>
      <c r="D16" s="28"/>
      <c r="E16" s="28"/>
      <c r="F16" s="28"/>
      <c r="G16" s="28"/>
      <c r="H16" s="28"/>
      <c r="I16" s="28"/>
      <c r="J16" s="28"/>
      <c r="K16" s="24"/>
      <c r="L16" s="24"/>
      <c r="M16" s="32"/>
      <c r="N16" s="53"/>
    </row>
    <row r="17" spans="1:14" s="54" customFormat="1" ht="15" customHeight="1">
      <c r="A17" s="648"/>
      <c r="B17" s="28"/>
      <c r="C17" s="28"/>
      <c r="D17" s="28"/>
      <c r="E17" s="28"/>
      <c r="F17" s="28"/>
      <c r="G17" s="28"/>
      <c r="H17" s="28"/>
      <c r="I17" s="28"/>
      <c r="J17" s="28"/>
      <c r="K17" s="24"/>
      <c r="L17" s="24"/>
      <c r="M17" s="32"/>
      <c r="N17" s="53"/>
    </row>
    <row r="18" spans="1:14" s="22" customFormat="1" ht="23.25" customHeight="1">
      <c r="A18" s="695" t="s">
        <v>78</v>
      </c>
      <c r="B18" s="695"/>
      <c r="C18" s="695"/>
      <c r="D18" s="695"/>
      <c r="E18" s="695"/>
      <c r="F18" s="695"/>
      <c r="G18" s="695"/>
      <c r="H18" s="695"/>
      <c r="I18" s="695"/>
      <c r="J18" s="695"/>
      <c r="K18" s="30"/>
      <c r="L18" s="30"/>
      <c r="M18" s="31"/>
      <c r="N18" s="23"/>
    </row>
    <row r="19" spans="1:14" s="20" customFormat="1" ht="15" customHeight="1">
      <c r="A19" s="66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35"/>
      <c r="M19" s="29"/>
      <c r="N19" s="27"/>
    </row>
    <row r="20" spans="1:14" s="54" customFormat="1" ht="15" customHeight="1">
      <c r="A20" s="648" t="s">
        <v>79</v>
      </c>
      <c r="B20" s="28"/>
      <c r="C20" s="28"/>
      <c r="D20" s="28"/>
      <c r="E20" s="28"/>
      <c r="F20" s="28"/>
      <c r="G20" s="28"/>
      <c r="H20" s="28"/>
      <c r="I20" s="28"/>
      <c r="J20" s="28"/>
      <c r="K20" s="24"/>
      <c r="L20" s="24"/>
      <c r="M20" s="32"/>
      <c r="N20" s="53"/>
    </row>
    <row r="21" spans="1:14" s="54" customFormat="1" ht="15" customHeight="1">
      <c r="A21" s="648" t="s">
        <v>342</v>
      </c>
      <c r="B21" s="28"/>
      <c r="C21" s="28"/>
      <c r="D21" s="28"/>
      <c r="E21" s="28"/>
      <c r="F21" s="28"/>
      <c r="G21" s="28"/>
      <c r="H21" s="28"/>
      <c r="I21" s="28"/>
      <c r="J21" s="28"/>
      <c r="K21" s="24"/>
      <c r="L21" s="24"/>
      <c r="M21" s="32"/>
      <c r="N21" s="53"/>
    </row>
    <row r="22" spans="1:14" s="54" customFormat="1" ht="15" customHeight="1">
      <c r="A22" s="648" t="s">
        <v>347</v>
      </c>
      <c r="B22" s="28"/>
      <c r="C22" s="28"/>
      <c r="D22" s="28"/>
      <c r="E22" s="28"/>
      <c r="F22" s="28"/>
      <c r="G22" s="28"/>
      <c r="H22" s="28"/>
      <c r="I22" s="28"/>
      <c r="J22" s="28"/>
      <c r="K22" s="24"/>
      <c r="L22" s="24"/>
      <c r="M22" s="32"/>
      <c r="N22" s="53"/>
    </row>
    <row r="23" spans="1:14" s="20" customFormat="1" ht="15" customHeight="1">
      <c r="A23" s="64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35"/>
      <c r="M23" s="29"/>
      <c r="N23" s="27"/>
    </row>
    <row r="24" spans="1:14" s="20" customFormat="1" ht="15" customHeight="1">
      <c r="A24" s="648" t="s">
        <v>344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35"/>
      <c r="M24" s="29"/>
      <c r="N24" s="27"/>
    </row>
    <row r="25" spans="1:14" s="20" customFormat="1" ht="15" customHeight="1">
      <c r="A25" s="66"/>
      <c r="B25" s="650" t="s">
        <v>192</v>
      </c>
      <c r="C25" s="28"/>
      <c r="D25" s="28"/>
      <c r="E25" s="28"/>
      <c r="F25" s="28"/>
      <c r="G25" s="28"/>
      <c r="H25" s="28"/>
      <c r="I25" s="28"/>
      <c r="J25" s="28"/>
      <c r="K25" s="28"/>
      <c r="L25" s="35"/>
      <c r="M25" s="29"/>
      <c r="N25" s="27"/>
    </row>
    <row r="26" spans="1:14" s="20" customFormat="1" ht="15" customHeight="1">
      <c r="A26" s="66"/>
      <c r="B26" s="650" t="s">
        <v>224</v>
      </c>
      <c r="C26" s="28"/>
      <c r="D26" s="28"/>
      <c r="E26" s="28"/>
      <c r="F26" s="28"/>
      <c r="G26" s="28"/>
      <c r="H26" s="28"/>
      <c r="I26" s="28"/>
      <c r="J26" s="28"/>
      <c r="K26" s="28"/>
      <c r="L26" s="35"/>
      <c r="M26" s="29"/>
      <c r="N26" s="27"/>
    </row>
    <row r="27" spans="1:14" s="20" customFormat="1" ht="15" customHeight="1">
      <c r="A27" s="66"/>
      <c r="B27" s="650" t="s">
        <v>212</v>
      </c>
      <c r="C27" s="28"/>
      <c r="D27" s="28"/>
      <c r="E27" s="28"/>
      <c r="F27" s="28"/>
      <c r="G27" s="28"/>
      <c r="H27" s="28"/>
      <c r="I27" s="28"/>
      <c r="J27" s="28"/>
      <c r="K27" s="28"/>
      <c r="L27" s="35"/>
      <c r="M27" s="29"/>
      <c r="N27" s="27"/>
    </row>
    <row r="28" spans="1:14" s="20" customFormat="1" ht="15" customHeight="1">
      <c r="A28" s="66"/>
      <c r="B28" s="650" t="s">
        <v>225</v>
      </c>
      <c r="C28" s="28"/>
      <c r="D28" s="28"/>
      <c r="E28" s="28"/>
      <c r="F28" s="28"/>
      <c r="G28" s="28"/>
      <c r="H28" s="28"/>
      <c r="I28" s="28"/>
      <c r="J28" s="28"/>
      <c r="K28" s="28"/>
      <c r="L28" s="35"/>
      <c r="M28" s="29"/>
      <c r="N28" s="27"/>
    </row>
    <row r="29" spans="1:14" s="20" customFormat="1" ht="15" customHeight="1">
      <c r="A29" s="66"/>
      <c r="B29" s="650" t="s">
        <v>345</v>
      </c>
      <c r="C29" s="28"/>
      <c r="D29" s="28"/>
      <c r="E29" s="28"/>
      <c r="F29" s="28"/>
      <c r="G29" s="28"/>
      <c r="H29" s="28"/>
      <c r="I29" s="28"/>
      <c r="J29" s="28"/>
      <c r="K29" s="28"/>
      <c r="L29" s="35"/>
      <c r="M29" s="29"/>
      <c r="N29" s="27"/>
    </row>
    <row r="30" spans="1:14" s="20" customFormat="1" ht="15" customHeight="1">
      <c r="A30" s="66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35"/>
      <c r="M30" s="29"/>
      <c r="N30" s="27"/>
    </row>
    <row r="31" spans="1:14" s="22" customFormat="1" ht="23.25" customHeight="1">
      <c r="A31" s="695" t="s">
        <v>68</v>
      </c>
      <c r="B31" s="695"/>
      <c r="C31" s="695"/>
      <c r="D31" s="695"/>
      <c r="E31" s="695"/>
      <c r="F31" s="695"/>
      <c r="G31" s="695"/>
      <c r="H31" s="695"/>
      <c r="I31" s="695"/>
      <c r="J31" s="695"/>
      <c r="K31" s="30"/>
      <c r="L31" s="30"/>
      <c r="M31" s="31"/>
      <c r="N31" s="23"/>
    </row>
    <row r="32" spans="1:14" s="20" customFormat="1" ht="15" customHeight="1">
      <c r="A32" s="66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35"/>
      <c r="M32" s="29"/>
      <c r="N32" s="27"/>
    </row>
    <row r="33" spans="1:14" s="54" customFormat="1" ht="15" customHeight="1">
      <c r="A33" s="648" t="s">
        <v>37</v>
      </c>
      <c r="B33" s="28"/>
      <c r="C33" s="28"/>
      <c r="D33" s="28"/>
      <c r="E33" s="28"/>
      <c r="F33" s="28"/>
      <c r="G33" s="28"/>
      <c r="H33" s="28"/>
      <c r="I33" s="28"/>
      <c r="J33" s="28"/>
      <c r="K33" s="24"/>
      <c r="L33" s="24"/>
      <c r="M33" s="32"/>
      <c r="N33" s="53"/>
    </row>
    <row r="34" spans="1:14" s="54" customFormat="1" ht="15" customHeight="1">
      <c r="A34" s="648" t="s">
        <v>38</v>
      </c>
      <c r="B34" s="28"/>
      <c r="C34" s="28"/>
      <c r="D34" s="28"/>
      <c r="E34" s="28"/>
      <c r="F34" s="28"/>
      <c r="G34" s="28"/>
      <c r="H34" s="28"/>
      <c r="I34" s="28"/>
      <c r="J34" s="28"/>
      <c r="K34" s="24"/>
      <c r="L34" s="24"/>
      <c r="M34" s="32"/>
      <c r="N34" s="53"/>
    </row>
    <row r="35" spans="1:14" s="54" customFormat="1" ht="15" customHeight="1">
      <c r="A35" s="648" t="s">
        <v>36</v>
      </c>
      <c r="B35" s="28"/>
      <c r="C35" s="28"/>
      <c r="D35" s="28"/>
      <c r="E35" s="28"/>
      <c r="F35" s="28"/>
      <c r="G35" s="28"/>
      <c r="H35" s="28"/>
      <c r="I35" s="28"/>
      <c r="J35" s="28"/>
      <c r="K35" s="24"/>
      <c r="L35" s="24"/>
      <c r="M35" s="32"/>
      <c r="N35" s="53"/>
    </row>
    <row r="36" spans="1:14" s="20" customFormat="1" ht="15" customHeight="1">
      <c r="A36" s="66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35"/>
      <c r="M36" s="29"/>
      <c r="N36" s="27"/>
    </row>
    <row r="37" spans="1:14" s="20" customFormat="1" ht="15" customHeight="1">
      <c r="A37" s="66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35"/>
      <c r="M37" s="29"/>
      <c r="N37" s="27"/>
    </row>
    <row r="38" spans="1:10" ht="15" customHeight="1">
      <c r="A38" s="55"/>
      <c r="B38" s="28"/>
      <c r="C38" s="28"/>
      <c r="D38" s="28"/>
      <c r="E38" s="28"/>
      <c r="F38" s="28"/>
      <c r="G38" s="28"/>
      <c r="H38" s="28"/>
      <c r="I38" s="28"/>
      <c r="J38" s="28"/>
    </row>
    <row r="39" spans="1:14" s="22" customFormat="1" ht="23.25" customHeight="1">
      <c r="A39" s="695" t="s">
        <v>155</v>
      </c>
      <c r="B39" s="695"/>
      <c r="C39" s="695"/>
      <c r="D39" s="695"/>
      <c r="E39" s="695"/>
      <c r="F39" s="695"/>
      <c r="G39" s="695"/>
      <c r="H39" s="695"/>
      <c r="I39" s="695"/>
      <c r="J39" s="695"/>
      <c r="K39" s="30"/>
      <c r="L39" s="30"/>
      <c r="M39" s="31"/>
      <c r="N39" s="23"/>
    </row>
    <row r="40" spans="1:10" ht="15" customHeight="1">
      <c r="A40" s="55"/>
      <c r="B40" s="55"/>
      <c r="C40" s="56"/>
      <c r="D40" s="56"/>
      <c r="E40" s="19"/>
      <c r="F40" s="57"/>
      <c r="G40" s="58"/>
      <c r="H40" s="57"/>
      <c r="I40" s="57"/>
      <c r="J40" s="57"/>
    </row>
    <row r="41" spans="1:10" ht="15" customHeight="1">
      <c r="A41" s="2"/>
      <c r="B41" s="358" t="s">
        <v>156</v>
      </c>
      <c r="C41" s="359" t="s">
        <v>99</v>
      </c>
      <c r="D41" s="359" t="s">
        <v>100</v>
      </c>
      <c r="E41" s="359" t="s">
        <v>101</v>
      </c>
      <c r="F41" s="57"/>
      <c r="G41" s="58"/>
      <c r="H41" s="57"/>
      <c r="I41" s="57"/>
      <c r="J41" s="57"/>
    </row>
    <row r="42" spans="1:10" ht="17.25" customHeight="1">
      <c r="A42" s="2"/>
      <c r="B42" s="360" t="s">
        <v>105</v>
      </c>
      <c r="C42" s="361" t="s">
        <v>148</v>
      </c>
      <c r="D42" s="361" t="s">
        <v>148</v>
      </c>
      <c r="E42" s="361" t="s">
        <v>148</v>
      </c>
      <c r="F42" s="57"/>
      <c r="G42" s="58"/>
      <c r="H42" s="57"/>
      <c r="I42" s="57"/>
      <c r="J42" s="57"/>
    </row>
    <row r="43" spans="1:10" ht="17.25" customHeight="1">
      <c r="A43" s="2"/>
      <c r="B43" s="360" t="s">
        <v>145</v>
      </c>
      <c r="C43" s="361" t="s">
        <v>144</v>
      </c>
      <c r="D43" s="361"/>
      <c r="E43" s="361" t="s">
        <v>149</v>
      </c>
      <c r="F43" s="57"/>
      <c r="G43" s="58"/>
      <c r="H43" s="57"/>
      <c r="I43" s="57"/>
      <c r="J43" s="57"/>
    </row>
    <row r="44" spans="1:10" ht="17.25" customHeight="1">
      <c r="A44" s="2"/>
      <c r="B44" s="360" t="s">
        <v>146</v>
      </c>
      <c r="C44" s="361" t="s">
        <v>144</v>
      </c>
      <c r="D44" s="361"/>
      <c r="E44" s="361" t="s">
        <v>149</v>
      </c>
      <c r="F44" s="57"/>
      <c r="G44" s="58"/>
      <c r="H44" s="57"/>
      <c r="I44" s="57"/>
      <c r="J44" s="57"/>
    </row>
    <row r="45" spans="1:10" ht="17.25" customHeight="1">
      <c r="A45" s="2"/>
      <c r="B45" s="360" t="s">
        <v>12</v>
      </c>
      <c r="C45" s="361" t="s">
        <v>148</v>
      </c>
      <c r="D45" s="361" t="s">
        <v>152</v>
      </c>
      <c r="E45" s="361" t="s">
        <v>150</v>
      </c>
      <c r="F45" s="57"/>
      <c r="G45" s="58"/>
      <c r="H45" s="57"/>
      <c r="I45" s="57"/>
      <c r="J45" s="57"/>
    </row>
    <row r="46" spans="1:10" ht="17.25" customHeight="1">
      <c r="A46" s="2"/>
      <c r="B46" s="360" t="s">
        <v>147</v>
      </c>
      <c r="C46" s="361" t="s">
        <v>144</v>
      </c>
      <c r="D46" s="361" t="s">
        <v>152</v>
      </c>
      <c r="E46" s="361" t="s">
        <v>151</v>
      </c>
      <c r="F46" s="57"/>
      <c r="G46" s="58"/>
      <c r="H46" s="57"/>
      <c r="I46" s="57"/>
      <c r="J46" s="57"/>
    </row>
    <row r="47" spans="1:10" ht="17.25" customHeight="1">
      <c r="A47" s="2"/>
      <c r="B47" s="360" t="s">
        <v>380</v>
      </c>
      <c r="C47" s="361" t="s">
        <v>144</v>
      </c>
      <c r="D47" s="361" t="s">
        <v>153</v>
      </c>
      <c r="E47" s="361" t="s">
        <v>153</v>
      </c>
      <c r="F47" s="57"/>
      <c r="G47" s="58"/>
      <c r="H47" s="57"/>
      <c r="I47" s="57"/>
      <c r="J47" s="57"/>
    </row>
    <row r="48" spans="1:10" ht="17.25" customHeight="1">
      <c r="A48" s="2"/>
      <c r="B48" s="360" t="s">
        <v>381</v>
      </c>
      <c r="C48" s="361"/>
      <c r="D48" s="361" t="s">
        <v>154</v>
      </c>
      <c r="E48" s="361" t="s">
        <v>154</v>
      </c>
      <c r="F48" s="57"/>
      <c r="G48" s="58"/>
      <c r="H48" s="57"/>
      <c r="I48" s="57"/>
      <c r="J48" s="57"/>
    </row>
    <row r="49" spans="1:10" ht="17.25" customHeight="1">
      <c r="A49" s="2"/>
      <c r="B49" s="360" t="s">
        <v>382</v>
      </c>
      <c r="C49" s="361" t="s">
        <v>144</v>
      </c>
      <c r="D49" s="361" t="s">
        <v>152</v>
      </c>
      <c r="E49" s="361" t="s">
        <v>150</v>
      </c>
      <c r="F49" s="57"/>
      <c r="G49" s="58"/>
      <c r="H49" s="57"/>
      <c r="I49" s="57"/>
      <c r="J49" s="57"/>
    </row>
    <row r="50" spans="1:10" ht="17.25" customHeight="1">
      <c r="A50" s="2"/>
      <c r="B50" s="360" t="s">
        <v>383</v>
      </c>
      <c r="C50" s="361" t="s">
        <v>144</v>
      </c>
      <c r="D50" s="361" t="s">
        <v>152</v>
      </c>
      <c r="E50" s="361" t="s">
        <v>150</v>
      </c>
      <c r="F50" s="57"/>
      <c r="G50" s="58"/>
      <c r="H50" s="57"/>
      <c r="I50" s="57"/>
      <c r="J50" s="57"/>
    </row>
    <row r="51" spans="1:10" ht="17.25" customHeight="1">
      <c r="A51" s="2"/>
      <c r="B51" s="360" t="s">
        <v>143</v>
      </c>
      <c r="C51" s="361" t="s">
        <v>144</v>
      </c>
      <c r="D51" s="361" t="s">
        <v>153</v>
      </c>
      <c r="E51" s="361" t="s">
        <v>153</v>
      </c>
      <c r="F51" s="57"/>
      <c r="G51" s="58"/>
      <c r="H51" s="57"/>
      <c r="I51" s="57"/>
      <c r="J51" s="57"/>
    </row>
    <row r="52" spans="1:10" ht="17.25" customHeight="1">
      <c r="A52" s="2"/>
      <c r="B52" s="360" t="s">
        <v>68</v>
      </c>
      <c r="C52" s="361" t="s">
        <v>144</v>
      </c>
      <c r="D52" s="361" t="s">
        <v>144</v>
      </c>
      <c r="E52" s="361" t="s">
        <v>144</v>
      </c>
      <c r="F52" s="57"/>
      <c r="G52" s="58"/>
      <c r="H52" s="57"/>
      <c r="I52" s="57"/>
      <c r="J52" s="57"/>
    </row>
    <row r="53" spans="1:10" ht="15" customHeight="1">
      <c r="A53" s="55"/>
      <c r="B53" s="55"/>
      <c r="C53" s="56"/>
      <c r="D53" s="56"/>
      <c r="E53" s="19"/>
      <c r="F53" s="57"/>
      <c r="G53" s="58"/>
      <c r="H53" s="57"/>
      <c r="I53" s="57"/>
      <c r="J53" s="57"/>
    </row>
    <row r="54" spans="1:14" s="20" customFormat="1" ht="15" customHeight="1">
      <c r="A54" s="66"/>
      <c r="B54" s="66"/>
      <c r="C54" s="66"/>
      <c r="D54" s="66"/>
      <c r="E54" s="66"/>
      <c r="F54" s="66"/>
      <c r="G54" s="66"/>
      <c r="H54" s="66"/>
      <c r="I54" s="66"/>
      <c r="J54" s="28"/>
      <c r="K54" s="28"/>
      <c r="L54" s="35"/>
      <c r="M54" s="29"/>
      <c r="N54" s="27"/>
    </row>
    <row r="55" spans="1:10" ht="15" customHeight="1">
      <c r="A55" s="55"/>
      <c r="B55" s="55"/>
      <c r="C55" s="56"/>
      <c r="D55" s="56"/>
      <c r="E55" s="19"/>
      <c r="F55" s="57"/>
      <c r="G55" s="58"/>
      <c r="H55" s="57"/>
      <c r="I55" s="57"/>
      <c r="J55" s="57"/>
    </row>
    <row r="56" spans="1:14" s="22" customFormat="1" ht="23.25" customHeight="1">
      <c r="A56" s="695" t="s">
        <v>65</v>
      </c>
      <c r="B56" s="695"/>
      <c r="C56" s="695"/>
      <c r="D56" s="695"/>
      <c r="E56" s="695"/>
      <c r="F56" s="695"/>
      <c r="G56" s="695"/>
      <c r="H56" s="695"/>
      <c r="I56" s="695"/>
      <c r="J56" s="695"/>
      <c r="K56" s="30"/>
      <c r="L56" s="30"/>
      <c r="M56" s="31"/>
      <c r="N56" s="23"/>
    </row>
    <row r="57" spans="1:14" s="20" customFormat="1" ht="15" customHeight="1">
      <c r="A57" s="66"/>
      <c r="B57" s="66"/>
      <c r="C57" s="66"/>
      <c r="D57" s="66"/>
      <c r="E57" s="66"/>
      <c r="F57" s="66"/>
      <c r="G57" s="66"/>
      <c r="H57" s="66"/>
      <c r="I57" s="66"/>
      <c r="J57" s="28"/>
      <c r="K57" s="28"/>
      <c r="L57" s="35"/>
      <c r="M57" s="29"/>
      <c r="N57" s="27"/>
    </row>
    <row r="58" spans="1:10" ht="15" customHeight="1">
      <c r="A58" s="651" t="s">
        <v>65</v>
      </c>
      <c r="B58" s="64"/>
      <c r="C58" s="56"/>
      <c r="D58" s="56"/>
      <c r="E58" s="19"/>
      <c r="F58" s="57"/>
      <c r="G58" s="58"/>
      <c r="H58" s="57"/>
      <c r="I58" s="57"/>
      <c r="J58" s="57"/>
    </row>
    <row r="59" spans="1:10" ht="15" customHeight="1">
      <c r="A59" s="64"/>
      <c r="B59" s="64"/>
      <c r="C59" s="56"/>
      <c r="D59" s="56"/>
      <c r="E59" s="19"/>
      <c r="F59" s="57"/>
      <c r="G59" s="58"/>
      <c r="H59" s="57"/>
      <c r="I59" s="57"/>
      <c r="J59" s="57"/>
    </row>
    <row r="60" spans="1:10" ht="15" customHeight="1">
      <c r="A60" s="64"/>
      <c r="B60" s="64"/>
      <c r="C60" s="56"/>
      <c r="D60" s="56"/>
      <c r="E60" s="19"/>
      <c r="F60" s="57"/>
      <c r="G60" s="58"/>
      <c r="H60" s="57"/>
      <c r="I60" s="57"/>
      <c r="J60" s="57"/>
    </row>
    <row r="61" spans="1:10" ht="15" customHeight="1">
      <c r="A61" s="55"/>
      <c r="B61" s="55"/>
      <c r="C61" s="56"/>
      <c r="D61" s="56"/>
      <c r="E61" s="19"/>
      <c r="F61" s="57"/>
      <c r="G61" s="58"/>
      <c r="H61" s="57"/>
      <c r="I61" s="57"/>
      <c r="J61" s="57"/>
    </row>
    <row r="62" spans="1:10" ht="15" customHeight="1">
      <c r="A62" s="55"/>
      <c r="B62" s="55"/>
      <c r="C62" s="56"/>
      <c r="D62" s="56"/>
      <c r="E62" s="19"/>
      <c r="F62" s="57"/>
      <c r="G62" s="58"/>
      <c r="H62" s="57"/>
      <c r="I62" s="57"/>
      <c r="J62" s="57"/>
    </row>
    <row r="63" spans="1:14" s="520" customFormat="1" ht="15">
      <c r="A63" s="652" t="s">
        <v>346</v>
      </c>
      <c r="B63" s="652"/>
      <c r="C63" s="653"/>
      <c r="D63" s="654"/>
      <c r="E63" s="217"/>
      <c r="F63" s="655"/>
      <c r="G63" s="656"/>
      <c r="H63" s="655"/>
      <c r="I63" s="655"/>
      <c r="J63" s="655"/>
      <c r="K63" s="657"/>
      <c r="L63" s="657"/>
      <c r="M63" s="658"/>
      <c r="N63" s="517"/>
    </row>
    <row r="64" spans="1:14" s="520" customFormat="1" ht="15">
      <c r="A64" s="659" t="s">
        <v>66</v>
      </c>
      <c r="B64" s="659"/>
      <c r="C64" s="659"/>
      <c r="D64" s="660"/>
      <c r="E64" s="661"/>
      <c r="F64" s="655"/>
      <c r="G64" s="656"/>
      <c r="H64" s="655"/>
      <c r="I64" s="655"/>
      <c r="J64" s="655"/>
      <c r="K64" s="657"/>
      <c r="L64" s="657"/>
      <c r="M64" s="658"/>
      <c r="N64" s="517"/>
    </row>
    <row r="65" spans="1:14" s="520" customFormat="1" ht="15">
      <c r="A65" s="662" t="s">
        <v>90</v>
      </c>
      <c r="B65" s="662"/>
      <c r="C65" s="663"/>
      <c r="D65" s="663"/>
      <c r="E65" s="664"/>
      <c r="F65" s="655"/>
      <c r="G65" s="656"/>
      <c r="H65" s="655"/>
      <c r="I65" s="655"/>
      <c r="J65" s="655"/>
      <c r="K65" s="657"/>
      <c r="L65" s="657"/>
      <c r="M65" s="658"/>
      <c r="N65" s="517"/>
    </row>
    <row r="66" spans="1:10" ht="22.5" customHeight="1">
      <c r="A66" s="55"/>
      <c r="B66" s="55"/>
      <c r="C66" s="56"/>
      <c r="D66" s="56"/>
      <c r="E66" s="19"/>
      <c r="F66" s="57"/>
      <c r="G66" s="58"/>
      <c r="H66" s="57"/>
      <c r="I66" s="57"/>
      <c r="J66" s="57"/>
    </row>
    <row r="67" spans="1:10" ht="22.5" customHeight="1">
      <c r="A67" s="55"/>
      <c r="B67" s="55"/>
      <c r="C67" s="56"/>
      <c r="D67" s="56"/>
      <c r="E67" s="19"/>
      <c r="F67" s="57"/>
      <c r="G67" s="58"/>
      <c r="H67" s="57"/>
      <c r="I67" s="57"/>
      <c r="J67" s="57"/>
    </row>
    <row r="68" spans="1:10" ht="22.5" customHeight="1">
      <c r="A68" s="55"/>
      <c r="B68" s="55"/>
      <c r="C68" s="56"/>
      <c r="D68" s="56"/>
      <c r="E68" s="19"/>
      <c r="F68" s="57"/>
      <c r="G68" s="58"/>
      <c r="H68" s="57"/>
      <c r="I68" s="57"/>
      <c r="J68" s="57"/>
    </row>
    <row r="69" spans="1:10" ht="22.5" customHeight="1">
      <c r="A69" s="55"/>
      <c r="B69" s="55"/>
      <c r="C69" s="56"/>
      <c r="D69" s="56"/>
      <c r="E69" s="19"/>
      <c r="F69" s="57"/>
      <c r="G69" s="58"/>
      <c r="H69" s="57"/>
      <c r="I69" s="57"/>
      <c r="J69" s="57"/>
    </row>
    <row r="70" ht="22.5" customHeight="1"/>
    <row r="71" ht="22.5" customHeight="1"/>
  </sheetData>
  <sheetProtection formatCells="0" formatColumns="0" formatRows="0"/>
  <mergeCells count="9">
    <mergeCell ref="A4:J4"/>
    <mergeCell ref="A2:J2"/>
    <mergeCell ref="A1:J1"/>
    <mergeCell ref="A6:J6"/>
    <mergeCell ref="A8:J8"/>
    <mergeCell ref="A56:J56"/>
    <mergeCell ref="A39:J39"/>
    <mergeCell ref="A31:J31"/>
    <mergeCell ref="A18:J18"/>
  </mergeCells>
  <hyperlinks>
    <hyperlink ref="A10" location="'WIRED MAT'!A5" display="WIRED MAT"/>
    <hyperlink ref="A22" location="'ТЕХ БАТТС &amp; FIREBATTS &amp; I.BATTS'!A5" display="ТЕХ БАТТС / FIREBATTS / INDUSTRIAL BATTS"/>
    <hyperlink ref="A12" location="'Lamella &amp; Klimafix &amp; ТЕХ МАТ'!A5" display="LAMELLA MAT / KLIMAFIX / ТЕХ МАТ"/>
    <hyperlink ref="A33" location="'Цилиндры PS100 (Россия)'!A5" display="ЦИЛИНДРЫ НАВИВНЫЕ ROCKWOOL 100"/>
    <hyperlink ref="A34" location="'Цилиндры PS100 кф (Россия)'!A5" display="ЦИЛИНДРЫ НАВИВНЫЕ ROCKWOOL 100 к/ф (кашированные фольгой)"/>
    <hyperlink ref="A35" location="'Цилиндры PS150 (Россия)'!A5" display="ЦИЛИНДРЫ НАВИВНЫЕ ROCKWOOL 150"/>
    <hyperlink ref="A20" location="'Система ROCKFIRE'!A46" display="Система ROCKFIRE: огнезащитное решение для железобетонных плит перекрытий (FT BARRIER / FT BARRIER D)"/>
    <hyperlink ref="A21" location="'Система ROCKFIRE'!A77" display="Система ROCKFIRE: огнезащитное решение для стальных конструкций (CONLIT SL 150)"/>
    <hyperlink ref="A58" location="Контакты!A1" display="Контактная информация"/>
    <hyperlink ref="A10:J10" location="'WIRED MAT'!A1" display="WIRED MAT"/>
    <hyperlink ref="A11" location="'WIRED MAT pal'!A5" display="WIRED MAT на паллетах"/>
    <hyperlink ref="A11:J11" location="'WIRED MAT'!A1" display="WIRED MAT"/>
    <hyperlink ref="A14" location="'Сопутствующая продукция'!A5" display="СОПУТСТВУЮЩАЯ ПРОДУКЦИЯ"/>
    <hyperlink ref="A24" location="'Сопутствующая продукция'!A5" display="СОПУТСТВУЮЩАЯ ПРОДУКЦИЯ"/>
    <hyperlink ref="B15" location="'Сопутствующая продукция'!A27" display="Аксессуары к технической изоляции (лента ЛАС и бандажная лента)"/>
    <hyperlink ref="B16" location="'Сопутствующая продукция'!A46" display="Система ROCKFIRE: компоненты огнезащитного решения для крепления WIRED MAT 80 и WIRED MAT 105 на корпусе огнестойкого воздуховода (пр-во &quot;ТЕРМОКЛИП&quot;) "/>
    <hyperlink ref="B25" location="'Сопутствующая продукция'!A14" display="Cтальные анкеры Termoclip Стена-4"/>
    <hyperlink ref="B26" location="'Сопутствующая продукция'!A20" display="Стальная шайба Termoclip Стена-4"/>
    <hyperlink ref="B27" location="'Сопутствующая продукция'!A21" display="Декоративная краска FT DÉCOR"/>
    <hyperlink ref="B28" location="'Сопутствующая продукция'!A25" display="Клей CONLIT"/>
    <hyperlink ref="B29" location="'Сопутствующая продукция'!A26" display="Краска CONLIT"/>
  </hyperlinks>
  <printOptions horizontalCentered="1"/>
  <pageMargins left="0.25" right="0.25" top="0.75" bottom="0.75" header="0.3" footer="0.3"/>
  <pageSetup fitToHeight="1" fitToWidth="1" horizontalDpi="600" verticalDpi="600" orientation="portrait" paperSize="9" scale="5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2"/>
  <sheetViews>
    <sheetView showGridLines="0" view="pageBreakPreview" zoomScale="75" zoomScaleNormal="80" zoomScaleSheetLayoutView="75" zoomScalePageLayoutView="0" workbookViewId="0" topLeftCell="A10">
      <selection activeCell="E22" sqref="E22"/>
    </sheetView>
  </sheetViews>
  <sheetFormatPr defaultColWidth="9.140625" defaultRowHeight="12.75"/>
  <cols>
    <col min="1" max="1" width="20.421875" style="50" customWidth="1"/>
    <col min="2" max="2" width="65.421875" style="40" customWidth="1"/>
    <col min="3" max="3" width="50.7109375" style="40" customWidth="1"/>
    <col min="4" max="16384" width="9.140625" style="40" customWidth="1"/>
  </cols>
  <sheetData>
    <row r="1" spans="1:3" s="68" customFormat="1" ht="24.75" customHeight="1">
      <c r="A1" s="808" t="s">
        <v>47</v>
      </c>
      <c r="B1" s="808"/>
      <c r="C1" s="808"/>
    </row>
    <row r="2" spans="1:3" s="68" customFormat="1" ht="24.75" customHeight="1">
      <c r="A2" s="808" t="s">
        <v>104</v>
      </c>
      <c r="B2" s="808"/>
      <c r="C2" s="808"/>
    </row>
    <row r="3" spans="1:3" ht="12.75">
      <c r="A3" s="39"/>
      <c r="B3" s="41"/>
      <c r="C3" s="41"/>
    </row>
    <row r="4" spans="1:3" ht="15.75">
      <c r="A4" s="67" t="s">
        <v>64</v>
      </c>
      <c r="B4" s="67"/>
      <c r="C4" s="67"/>
    </row>
    <row r="5" spans="1:3" ht="12.75">
      <c r="A5" s="39"/>
      <c r="B5" s="41"/>
      <c r="C5" s="41"/>
    </row>
    <row r="6" spans="1:3" s="49" customFormat="1" ht="45" customHeight="1">
      <c r="A6" s="809" t="s">
        <v>112</v>
      </c>
      <c r="B6" s="47" t="s">
        <v>45</v>
      </c>
      <c r="C6" s="48" t="s">
        <v>328</v>
      </c>
    </row>
    <row r="7" spans="1:3" s="49" customFormat="1" ht="45" customHeight="1">
      <c r="A7" s="811"/>
      <c r="B7" s="47" t="s">
        <v>46</v>
      </c>
      <c r="C7" s="48" t="s">
        <v>329</v>
      </c>
    </row>
    <row r="8" spans="1:3" s="49" customFormat="1" ht="45" customHeight="1">
      <c r="A8" s="810"/>
      <c r="B8" s="47" t="s">
        <v>108</v>
      </c>
      <c r="C8" s="48" t="s">
        <v>330</v>
      </c>
    </row>
    <row r="9" spans="1:3" s="44" customFormat="1" ht="45" customHeight="1">
      <c r="A9" s="812" t="s">
        <v>57</v>
      </c>
      <c r="B9" s="42" t="s">
        <v>58</v>
      </c>
      <c r="C9" s="43" t="s">
        <v>331</v>
      </c>
    </row>
    <row r="10" spans="1:3" s="44" customFormat="1" ht="45" customHeight="1">
      <c r="A10" s="813"/>
      <c r="B10" s="42" t="s">
        <v>59</v>
      </c>
      <c r="C10" s="43" t="s">
        <v>60</v>
      </c>
    </row>
    <row r="11" spans="1:3" s="44" customFormat="1" ht="45" customHeight="1">
      <c r="A11" s="63" t="s">
        <v>109</v>
      </c>
      <c r="B11" s="45" t="s">
        <v>110</v>
      </c>
      <c r="C11" s="46" t="s">
        <v>111</v>
      </c>
    </row>
    <row r="12" spans="1:3" s="44" customFormat="1" ht="45" customHeight="1">
      <c r="A12" s="665" t="s">
        <v>56</v>
      </c>
      <c r="B12" s="42" t="s">
        <v>63</v>
      </c>
      <c r="C12" s="43" t="s">
        <v>332</v>
      </c>
    </row>
    <row r="13" spans="1:3" s="44" customFormat="1" ht="45" customHeight="1">
      <c r="A13" s="63" t="s">
        <v>52</v>
      </c>
      <c r="B13" s="47" t="s">
        <v>53</v>
      </c>
      <c r="C13" s="48" t="s">
        <v>333</v>
      </c>
    </row>
    <row r="14" spans="1:3" s="49" customFormat="1" ht="45" customHeight="1">
      <c r="A14" s="665" t="s">
        <v>51</v>
      </c>
      <c r="B14" s="42" t="s">
        <v>378</v>
      </c>
      <c r="C14" s="43" t="s">
        <v>379</v>
      </c>
    </row>
    <row r="15" spans="1:3" s="44" customFormat="1" ht="45" customHeight="1">
      <c r="A15" s="809" t="s">
        <v>48</v>
      </c>
      <c r="B15" s="47" t="s">
        <v>49</v>
      </c>
      <c r="C15" s="48" t="s">
        <v>376</v>
      </c>
    </row>
    <row r="16" spans="1:3" s="49" customFormat="1" ht="45" customHeight="1">
      <c r="A16" s="810"/>
      <c r="B16" s="47" t="s">
        <v>50</v>
      </c>
      <c r="C16" s="48" t="s">
        <v>377</v>
      </c>
    </row>
    <row r="17" spans="1:3" s="44" customFormat="1" ht="45" customHeight="1">
      <c r="A17" s="666" t="s">
        <v>61</v>
      </c>
      <c r="B17" s="42" t="s">
        <v>62</v>
      </c>
      <c r="C17" s="43" t="s">
        <v>334</v>
      </c>
    </row>
    <row r="18" spans="1:3" s="44" customFormat="1" ht="45" customHeight="1">
      <c r="A18" s="59" t="s">
        <v>54</v>
      </c>
      <c r="B18" s="47" t="s">
        <v>55</v>
      </c>
      <c r="C18" s="48" t="s">
        <v>335</v>
      </c>
    </row>
    <row r="19" spans="1:3" s="60" customFormat="1" ht="45" customHeight="1">
      <c r="A19" s="806" t="s">
        <v>82</v>
      </c>
      <c r="B19" s="667" t="s">
        <v>83</v>
      </c>
      <c r="C19" s="668" t="s">
        <v>84</v>
      </c>
    </row>
    <row r="20" spans="1:3" s="60" customFormat="1" ht="45" customHeight="1">
      <c r="A20" s="806"/>
      <c r="B20" s="667" t="s">
        <v>85</v>
      </c>
      <c r="C20" s="668" t="s">
        <v>375</v>
      </c>
    </row>
    <row r="21" spans="1:3" s="60" customFormat="1" ht="45" customHeight="1">
      <c r="A21" s="806"/>
      <c r="B21" s="667" t="s">
        <v>86</v>
      </c>
      <c r="C21" s="668" t="s">
        <v>336</v>
      </c>
    </row>
    <row r="22" spans="1:3" s="60" customFormat="1" ht="45" customHeight="1">
      <c r="A22" s="807"/>
      <c r="B22" s="667" t="s">
        <v>87</v>
      </c>
      <c r="C22" s="669" t="s">
        <v>88</v>
      </c>
    </row>
  </sheetData>
  <sheetProtection/>
  <mergeCells count="6">
    <mergeCell ref="A19:A22"/>
    <mergeCell ref="A1:C1"/>
    <mergeCell ref="A2:C2"/>
    <mergeCell ref="A15:A16"/>
    <mergeCell ref="A6:A8"/>
    <mergeCell ref="A9:A10"/>
  </mergeCells>
  <hyperlinks>
    <hyperlink ref="A4" location="Оглавление!A1" display="К оглавлению"/>
    <hyperlink ref="C19" r:id="rId1" display="design.centre@rockwool.com"/>
    <hyperlink ref="C20" r:id="rId2" display="press@rockwool.ru"/>
  </hyperlinks>
  <printOptions/>
  <pageMargins left="0.7" right="0.7" top="0.75" bottom="0.75" header="0.3" footer="0.3"/>
  <pageSetup horizontalDpi="600" verticalDpi="600" orientation="portrait" paperSize="9" scale="65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98"/>
  <sheetViews>
    <sheetView showGridLines="0" view="pageBreakPreview" zoomScale="90" zoomScaleNormal="70" zoomScaleSheetLayoutView="90" zoomScalePageLayoutView="0" workbookViewId="0" topLeftCell="A1">
      <pane ySplit="12" topLeftCell="BM72" activePane="bottomLeft" state="frozen"/>
      <selection pane="topLeft" activeCell="A3" sqref="A3"/>
      <selection pane="bottomLeft" activeCell="L83" sqref="L83"/>
    </sheetView>
  </sheetViews>
  <sheetFormatPr defaultColWidth="9.140625" defaultRowHeight="12.75"/>
  <cols>
    <col min="1" max="1" width="29.7109375" style="125" customWidth="1"/>
    <col min="2" max="2" width="54.7109375" style="125" customWidth="1"/>
    <col min="3" max="3" width="11.421875" style="111" hidden="1" customWidth="1"/>
    <col min="4" max="4" width="11.421875" style="111" customWidth="1"/>
    <col min="5" max="5" width="9.28125" style="126" customWidth="1"/>
    <col min="6" max="7" width="9.28125" style="111" customWidth="1"/>
    <col min="8" max="8" width="10.421875" style="111" customWidth="1"/>
    <col min="9" max="9" width="10.421875" style="124" customWidth="1"/>
    <col min="10" max="10" width="10.421875" style="122" customWidth="1"/>
    <col min="11" max="11" width="10.7109375" style="123" hidden="1" customWidth="1"/>
    <col min="12" max="15" width="12.7109375" style="127" customWidth="1"/>
    <col min="16" max="35" width="9.140625" style="106" customWidth="1"/>
    <col min="36" max="16384" width="9.140625" style="111" customWidth="1"/>
  </cols>
  <sheetData>
    <row r="1" spans="1:35" s="81" customFormat="1" ht="18" customHeight="1">
      <c r="A1" s="714" t="s">
        <v>385</v>
      </c>
      <c r="B1" s="714"/>
      <c r="C1" s="715"/>
      <c r="D1" s="715"/>
      <c r="E1" s="714"/>
      <c r="F1" s="714"/>
      <c r="G1" s="714"/>
      <c r="H1" s="714"/>
      <c r="I1" s="714"/>
      <c r="J1" s="714"/>
      <c r="K1" s="714"/>
      <c r="L1" s="714"/>
      <c r="M1" s="714"/>
      <c r="N1" s="714"/>
      <c r="O1" s="714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</row>
    <row r="2" spans="1:35" s="81" customFormat="1" ht="18" customHeight="1">
      <c r="A2" s="714" t="s">
        <v>104</v>
      </c>
      <c r="B2" s="714"/>
      <c r="C2" s="715"/>
      <c r="D2" s="715"/>
      <c r="E2" s="714"/>
      <c r="F2" s="714"/>
      <c r="G2" s="714"/>
      <c r="H2" s="714"/>
      <c r="I2" s="714"/>
      <c r="J2" s="714"/>
      <c r="K2" s="714"/>
      <c r="L2" s="714"/>
      <c r="M2" s="714"/>
      <c r="N2" s="714"/>
      <c r="O2" s="714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</row>
    <row r="3" spans="1:35" s="81" customFormat="1" ht="12" customHeight="1">
      <c r="A3" s="82"/>
      <c r="B3" s="82"/>
      <c r="C3" s="83"/>
      <c r="D3" s="83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</row>
    <row r="4" spans="1:35" s="81" customFormat="1" ht="18" customHeight="1">
      <c r="A4" s="714" t="s">
        <v>0</v>
      </c>
      <c r="B4" s="714"/>
      <c r="C4" s="715"/>
      <c r="D4" s="715"/>
      <c r="E4" s="714"/>
      <c r="F4" s="714"/>
      <c r="G4" s="714"/>
      <c r="H4" s="714"/>
      <c r="I4" s="714"/>
      <c r="J4" s="714"/>
      <c r="K4" s="714"/>
      <c r="L4" s="714"/>
      <c r="M4" s="714"/>
      <c r="N4" s="714"/>
      <c r="O4" s="714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</row>
    <row r="5" spans="1:35" s="81" customFormat="1" ht="18" customHeight="1">
      <c r="A5" s="716" t="s">
        <v>117</v>
      </c>
      <c r="B5" s="716"/>
      <c r="C5" s="716"/>
      <c r="D5" s="716"/>
      <c r="E5" s="716"/>
      <c r="F5" s="716"/>
      <c r="G5" s="716"/>
      <c r="H5" s="716"/>
      <c r="I5" s="716"/>
      <c r="J5" s="716"/>
      <c r="K5" s="716"/>
      <c r="L5" s="716"/>
      <c r="M5" s="716"/>
      <c r="N5" s="716"/>
      <c r="O5" s="716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</row>
    <row r="6" spans="1:35" s="88" customFormat="1" ht="12" customHeight="1">
      <c r="A6" s="84"/>
      <c r="B6" s="84"/>
      <c r="C6" s="85"/>
      <c r="D6" s="85"/>
      <c r="E6" s="84"/>
      <c r="F6" s="84"/>
      <c r="G6" s="84"/>
      <c r="H6" s="84"/>
      <c r="I6" s="84"/>
      <c r="J6" s="84"/>
      <c r="K6" s="86"/>
      <c r="L6" s="84"/>
      <c r="M6" s="84"/>
      <c r="N6" s="84"/>
      <c r="O6" s="84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</row>
    <row r="7" spans="1:35" s="88" customFormat="1" ht="18" customHeight="1">
      <c r="A7" s="690" t="s">
        <v>391</v>
      </c>
      <c r="B7" s="690"/>
      <c r="C7" s="691"/>
      <c r="D7" s="691"/>
      <c r="E7" s="690"/>
      <c r="F7" s="690"/>
      <c r="G7" s="690"/>
      <c r="H7" s="690"/>
      <c r="I7" s="690"/>
      <c r="J7" s="690"/>
      <c r="K7" s="690"/>
      <c r="L7" s="690"/>
      <c r="M7" s="690"/>
      <c r="N7" s="690"/>
      <c r="O7" s="690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</row>
    <row r="8" spans="1:35" s="88" customFormat="1" ht="12" customHeight="1" thickBot="1">
      <c r="A8" s="84"/>
      <c r="B8" s="84"/>
      <c r="C8" s="85"/>
      <c r="D8" s="85"/>
      <c r="E8" s="84"/>
      <c r="F8" s="84"/>
      <c r="G8" s="84"/>
      <c r="H8" s="84"/>
      <c r="I8" s="84"/>
      <c r="J8" s="84"/>
      <c r="K8" s="86"/>
      <c r="L8" s="84"/>
      <c r="M8" s="84"/>
      <c r="N8" s="84"/>
      <c r="O8" s="84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</row>
    <row r="9" spans="1:35" s="93" customFormat="1" ht="18" customHeight="1" thickBot="1">
      <c r="A9" s="89" t="s">
        <v>64</v>
      </c>
      <c r="B9" s="89"/>
      <c r="C9" s="90"/>
      <c r="D9" s="90"/>
      <c r="E9" s="89"/>
      <c r="F9" s="89"/>
      <c r="G9" s="89"/>
      <c r="H9" s="89"/>
      <c r="I9" s="89"/>
      <c r="J9" s="89"/>
      <c r="K9" s="91"/>
      <c r="L9" s="89"/>
      <c r="M9" s="89"/>
      <c r="N9" s="202" t="s">
        <v>31</v>
      </c>
      <c r="O9" s="203">
        <v>0</v>
      </c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</row>
    <row r="10" spans="1:35" s="100" customFormat="1" ht="12" customHeight="1" thickBot="1">
      <c r="A10" s="94"/>
      <c r="B10" s="95"/>
      <c r="C10" s="96"/>
      <c r="D10" s="96"/>
      <c r="E10" s="97"/>
      <c r="F10" s="97"/>
      <c r="G10" s="97"/>
      <c r="H10" s="97"/>
      <c r="I10" s="97"/>
      <c r="J10" s="98"/>
      <c r="K10" s="99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</row>
    <row r="11" spans="1:35" s="104" customFormat="1" ht="15" customHeight="1">
      <c r="A11" s="711" t="s">
        <v>1</v>
      </c>
      <c r="B11" s="719" t="s">
        <v>2</v>
      </c>
      <c r="C11" s="102"/>
      <c r="D11" s="717" t="s">
        <v>98</v>
      </c>
      <c r="E11" s="684" t="s">
        <v>3</v>
      </c>
      <c r="F11" s="685"/>
      <c r="G11" s="686"/>
      <c r="H11" s="684" t="s">
        <v>118</v>
      </c>
      <c r="I11" s="685"/>
      <c r="J11" s="686"/>
      <c r="K11" s="722" t="s">
        <v>122</v>
      </c>
      <c r="L11" s="687" t="s">
        <v>127</v>
      </c>
      <c r="M11" s="687"/>
      <c r="N11" s="687"/>
      <c r="O11" s="710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</row>
    <row r="12" spans="1:35" s="104" customFormat="1" ht="30.75" thickBot="1">
      <c r="A12" s="712"/>
      <c r="B12" s="720"/>
      <c r="C12" s="128"/>
      <c r="D12" s="718"/>
      <c r="E12" s="129" t="s">
        <v>5</v>
      </c>
      <c r="F12" s="129" t="s">
        <v>6</v>
      </c>
      <c r="G12" s="129" t="s">
        <v>7</v>
      </c>
      <c r="H12" s="129" t="s">
        <v>119</v>
      </c>
      <c r="I12" s="129" t="s">
        <v>120</v>
      </c>
      <c r="J12" s="129" t="s">
        <v>121</v>
      </c>
      <c r="K12" s="723"/>
      <c r="L12" s="130" t="s">
        <v>123</v>
      </c>
      <c r="M12" s="130" t="s">
        <v>392</v>
      </c>
      <c r="N12" s="130" t="s">
        <v>125</v>
      </c>
      <c r="O12" s="131" t="s">
        <v>393</v>
      </c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6"/>
      <c r="AA12" s="106"/>
      <c r="AB12" s="107"/>
      <c r="AC12" s="107"/>
      <c r="AD12" s="107"/>
      <c r="AE12" s="107"/>
      <c r="AF12" s="106"/>
      <c r="AG12" s="106"/>
      <c r="AH12" s="106"/>
      <c r="AI12" s="103"/>
    </row>
    <row r="13" spans="1:34" ht="15.75" customHeight="1">
      <c r="A13" s="713" t="s">
        <v>69</v>
      </c>
      <c r="B13" s="721" t="s">
        <v>136</v>
      </c>
      <c r="C13" s="108">
        <v>64555</v>
      </c>
      <c r="D13" s="298" t="s">
        <v>99</v>
      </c>
      <c r="E13" s="299">
        <v>6000</v>
      </c>
      <c r="F13" s="300">
        <v>1000</v>
      </c>
      <c r="G13" s="301">
        <v>40</v>
      </c>
      <c r="H13" s="302">
        <v>1</v>
      </c>
      <c r="I13" s="303">
        <f aca="true" t="shared" si="0" ref="I13:I44">E13*F13*H13/1000000</f>
        <v>6</v>
      </c>
      <c r="J13" s="304">
        <f aca="true" t="shared" si="1" ref="J13:J44">E13*F13*G13*H13/1000000000</f>
        <v>0.24</v>
      </c>
      <c r="K13" s="305">
        <v>7028</v>
      </c>
      <c r="L13" s="306">
        <f>ROUND(N13*G13/1000,2)</f>
        <v>323.29</v>
      </c>
      <c r="M13" s="307">
        <v>387.95</v>
      </c>
      <c r="N13" s="308">
        <v>8082.2</v>
      </c>
      <c r="O13" s="309">
        <v>9698.7</v>
      </c>
      <c r="P13" s="109"/>
      <c r="Q13" s="109"/>
      <c r="R13" s="109"/>
      <c r="S13" s="107"/>
      <c r="T13" s="107"/>
      <c r="U13" s="110"/>
      <c r="V13" s="110"/>
      <c r="Z13" s="107"/>
      <c r="AA13" s="107"/>
      <c r="AB13" s="107"/>
      <c r="AC13" s="107"/>
      <c r="AD13" s="107"/>
      <c r="AE13" s="107"/>
      <c r="AF13" s="107"/>
      <c r="AG13" s="107"/>
      <c r="AH13" s="107"/>
    </row>
    <row r="14" spans="1:34" ht="15.75" customHeight="1">
      <c r="A14" s="694"/>
      <c r="B14" s="705"/>
      <c r="C14" s="112">
        <v>65369</v>
      </c>
      <c r="D14" s="242" t="s">
        <v>99</v>
      </c>
      <c r="E14" s="243">
        <v>5000</v>
      </c>
      <c r="F14" s="244">
        <v>1000</v>
      </c>
      <c r="G14" s="245">
        <v>50</v>
      </c>
      <c r="H14" s="246">
        <v>1</v>
      </c>
      <c r="I14" s="247">
        <f t="shared" si="0"/>
        <v>5</v>
      </c>
      <c r="J14" s="248">
        <f t="shared" si="1"/>
        <v>0.25</v>
      </c>
      <c r="K14" s="249">
        <v>6684</v>
      </c>
      <c r="L14" s="250">
        <f>ROUND(N14*G14/1000,2)</f>
        <v>384.33</v>
      </c>
      <c r="M14" s="251">
        <v>461.2</v>
      </c>
      <c r="N14" s="252">
        <v>7686.6</v>
      </c>
      <c r="O14" s="253">
        <v>9223.92</v>
      </c>
      <c r="P14" s="109"/>
      <c r="Q14" s="109"/>
      <c r="R14" s="109"/>
      <c r="S14" s="107"/>
      <c r="T14" s="107"/>
      <c r="U14" s="110"/>
      <c r="V14" s="110"/>
      <c r="Z14" s="107"/>
      <c r="AA14" s="107"/>
      <c r="AB14" s="107"/>
      <c r="AC14" s="107"/>
      <c r="AD14" s="107"/>
      <c r="AE14" s="107"/>
      <c r="AF14" s="107"/>
      <c r="AG14" s="107"/>
      <c r="AH14" s="107"/>
    </row>
    <row r="15" spans="1:34" ht="15.75" customHeight="1">
      <c r="A15" s="694"/>
      <c r="B15" s="705"/>
      <c r="C15" s="112">
        <v>68006</v>
      </c>
      <c r="D15" s="242" t="s">
        <v>100</v>
      </c>
      <c r="E15" s="243">
        <v>4000</v>
      </c>
      <c r="F15" s="244">
        <v>1000</v>
      </c>
      <c r="G15" s="245">
        <v>60</v>
      </c>
      <c r="H15" s="246">
        <v>1</v>
      </c>
      <c r="I15" s="247">
        <f t="shared" si="0"/>
        <v>4</v>
      </c>
      <c r="J15" s="248">
        <f t="shared" si="1"/>
        <v>0.24</v>
      </c>
      <c r="K15" s="249">
        <v>6636</v>
      </c>
      <c r="L15" s="250">
        <f>ROUND(N15*G15/1000,2)</f>
        <v>457.88</v>
      </c>
      <c r="M15" s="251">
        <v>549.45</v>
      </c>
      <c r="N15" s="252">
        <v>7631.4</v>
      </c>
      <c r="O15" s="253">
        <v>9157.68</v>
      </c>
      <c r="P15" s="109"/>
      <c r="Q15" s="109"/>
      <c r="R15" s="109"/>
      <c r="S15" s="107"/>
      <c r="T15" s="107"/>
      <c r="U15" s="110"/>
      <c r="V15" s="110"/>
      <c r="Z15" s="107"/>
      <c r="AA15" s="107"/>
      <c r="AB15" s="107"/>
      <c r="AC15" s="107"/>
      <c r="AD15" s="107"/>
      <c r="AE15" s="107"/>
      <c r="AF15" s="107"/>
      <c r="AG15" s="107"/>
      <c r="AH15" s="107"/>
    </row>
    <row r="16" spans="1:34" ht="15.75" customHeight="1">
      <c r="A16" s="694"/>
      <c r="B16" s="705"/>
      <c r="C16" s="112">
        <v>76535</v>
      </c>
      <c r="D16" s="242" t="s">
        <v>100</v>
      </c>
      <c r="E16" s="243">
        <v>2000</v>
      </c>
      <c r="F16" s="244">
        <v>1000</v>
      </c>
      <c r="G16" s="245">
        <v>70</v>
      </c>
      <c r="H16" s="246">
        <v>1</v>
      </c>
      <c r="I16" s="247">
        <f t="shared" si="0"/>
        <v>2</v>
      </c>
      <c r="J16" s="248">
        <f t="shared" si="1"/>
        <v>0.14</v>
      </c>
      <c r="K16" s="249">
        <v>6572</v>
      </c>
      <c r="L16" s="250">
        <f>ROUND(N16*G16/1000,2)</f>
        <v>529.05</v>
      </c>
      <c r="M16" s="251">
        <v>634.86</v>
      </c>
      <c r="N16" s="252">
        <v>7557.8</v>
      </c>
      <c r="O16" s="253">
        <v>9069.36</v>
      </c>
      <c r="P16" s="109"/>
      <c r="Q16" s="109"/>
      <c r="R16" s="109"/>
      <c r="S16" s="107"/>
      <c r="T16" s="107"/>
      <c r="U16" s="110"/>
      <c r="V16" s="110"/>
      <c r="Z16" s="107"/>
      <c r="AA16" s="107"/>
      <c r="AB16" s="107"/>
      <c r="AC16" s="107"/>
      <c r="AD16" s="107"/>
      <c r="AE16" s="107"/>
      <c r="AF16" s="107"/>
      <c r="AG16" s="107"/>
      <c r="AH16" s="107"/>
    </row>
    <row r="17" spans="1:34" ht="15.75" customHeight="1">
      <c r="A17" s="694"/>
      <c r="B17" s="705"/>
      <c r="C17" s="112">
        <v>72377</v>
      </c>
      <c r="D17" s="242" t="s">
        <v>99</v>
      </c>
      <c r="E17" s="243">
        <v>2000</v>
      </c>
      <c r="F17" s="244">
        <v>1000</v>
      </c>
      <c r="G17" s="245">
        <v>80</v>
      </c>
      <c r="H17" s="246">
        <v>1</v>
      </c>
      <c r="I17" s="247">
        <f t="shared" si="0"/>
        <v>2</v>
      </c>
      <c r="J17" s="248">
        <f t="shared" si="1"/>
        <v>0.16</v>
      </c>
      <c r="K17" s="249">
        <v>6232</v>
      </c>
      <c r="L17" s="250">
        <f aca="true" t="shared" si="2" ref="L17:L80">ROUND(N17*G17/1000,2)</f>
        <v>573.34</v>
      </c>
      <c r="M17" s="251">
        <v>688.01</v>
      </c>
      <c r="N17" s="252">
        <v>7166.8</v>
      </c>
      <c r="O17" s="253">
        <v>8600.16</v>
      </c>
      <c r="P17" s="109"/>
      <c r="Q17" s="109"/>
      <c r="R17" s="109"/>
      <c r="S17" s="107"/>
      <c r="T17" s="107"/>
      <c r="U17" s="110"/>
      <c r="V17" s="110"/>
      <c r="Z17" s="107"/>
      <c r="AA17" s="107"/>
      <c r="AB17" s="107"/>
      <c r="AC17" s="107"/>
      <c r="AD17" s="107"/>
      <c r="AE17" s="107"/>
      <c r="AF17" s="107"/>
      <c r="AG17" s="107"/>
      <c r="AH17" s="107"/>
    </row>
    <row r="18" spans="1:34" ht="15.75" customHeight="1">
      <c r="A18" s="694"/>
      <c r="B18" s="705"/>
      <c r="C18" s="112">
        <v>73766</v>
      </c>
      <c r="D18" s="242" t="s">
        <v>100</v>
      </c>
      <c r="E18" s="243">
        <v>2000</v>
      </c>
      <c r="F18" s="244">
        <v>1000</v>
      </c>
      <c r="G18" s="245">
        <v>90</v>
      </c>
      <c r="H18" s="246">
        <v>1</v>
      </c>
      <c r="I18" s="247">
        <f t="shared" si="0"/>
        <v>2</v>
      </c>
      <c r="J18" s="248">
        <f t="shared" si="1"/>
        <v>0.18</v>
      </c>
      <c r="K18" s="249">
        <v>6168</v>
      </c>
      <c r="L18" s="250">
        <f t="shared" si="2"/>
        <v>638.39</v>
      </c>
      <c r="M18" s="251">
        <v>766.07</v>
      </c>
      <c r="N18" s="252">
        <v>7093.2</v>
      </c>
      <c r="O18" s="253">
        <v>8511.84</v>
      </c>
      <c r="P18" s="109"/>
      <c r="Q18" s="109"/>
      <c r="R18" s="109"/>
      <c r="S18" s="107"/>
      <c r="T18" s="107"/>
      <c r="U18" s="110"/>
      <c r="V18" s="110"/>
      <c r="Z18" s="107"/>
      <c r="AA18" s="107"/>
      <c r="AB18" s="107"/>
      <c r="AC18" s="107"/>
      <c r="AD18" s="107"/>
      <c r="AE18" s="107"/>
      <c r="AF18" s="107"/>
      <c r="AG18" s="107"/>
      <c r="AH18" s="107"/>
    </row>
    <row r="19" spans="1:34" ht="15.75" customHeight="1">
      <c r="A19" s="694"/>
      <c r="B19" s="705"/>
      <c r="C19" s="112">
        <v>72272</v>
      </c>
      <c r="D19" s="242" t="s">
        <v>99</v>
      </c>
      <c r="E19" s="243">
        <v>2000</v>
      </c>
      <c r="F19" s="244">
        <v>1000</v>
      </c>
      <c r="G19" s="245">
        <v>100</v>
      </c>
      <c r="H19" s="246">
        <v>1</v>
      </c>
      <c r="I19" s="247">
        <f t="shared" si="0"/>
        <v>2</v>
      </c>
      <c r="J19" s="248">
        <f t="shared" si="1"/>
        <v>0.2</v>
      </c>
      <c r="K19" s="249">
        <v>6128</v>
      </c>
      <c r="L19" s="250">
        <f t="shared" si="2"/>
        <v>704.72</v>
      </c>
      <c r="M19" s="251">
        <v>845.66</v>
      </c>
      <c r="N19" s="252">
        <v>7047.2</v>
      </c>
      <c r="O19" s="253">
        <v>8456.64</v>
      </c>
      <c r="P19" s="109"/>
      <c r="Q19" s="109"/>
      <c r="R19" s="109"/>
      <c r="S19" s="107"/>
      <c r="T19" s="107"/>
      <c r="U19" s="110"/>
      <c r="V19" s="110"/>
      <c r="Z19" s="107"/>
      <c r="AA19" s="107"/>
      <c r="AB19" s="107"/>
      <c r="AC19" s="107"/>
      <c r="AD19" s="107"/>
      <c r="AE19" s="107"/>
      <c r="AF19" s="107"/>
      <c r="AG19" s="107"/>
      <c r="AH19" s="107"/>
    </row>
    <row r="20" spans="1:34" ht="15.75" customHeight="1">
      <c r="A20" s="694"/>
      <c r="B20" s="705"/>
      <c r="C20" s="112">
        <v>84237</v>
      </c>
      <c r="D20" s="69" t="s">
        <v>101</v>
      </c>
      <c r="E20" s="70">
        <v>2000</v>
      </c>
      <c r="F20" s="71">
        <v>1000</v>
      </c>
      <c r="G20" s="72">
        <v>110</v>
      </c>
      <c r="H20" s="73">
        <v>1</v>
      </c>
      <c r="I20" s="74">
        <f t="shared" si="0"/>
        <v>2</v>
      </c>
      <c r="J20" s="75">
        <f t="shared" si="1"/>
        <v>0.22</v>
      </c>
      <c r="K20" s="76">
        <v>6312</v>
      </c>
      <c r="L20" s="77">
        <f t="shared" si="2"/>
        <v>798.47</v>
      </c>
      <c r="M20" s="78">
        <v>956.96</v>
      </c>
      <c r="N20" s="79">
        <v>7258.8</v>
      </c>
      <c r="O20" s="144">
        <v>8710.56</v>
      </c>
      <c r="P20" s="109"/>
      <c r="Q20" s="109"/>
      <c r="R20" s="109"/>
      <c r="S20" s="107"/>
      <c r="T20" s="107"/>
      <c r="U20" s="110"/>
      <c r="V20" s="110"/>
      <c r="Z20" s="107"/>
      <c r="AA20" s="107"/>
      <c r="AB20" s="107"/>
      <c r="AC20" s="107"/>
      <c r="AD20" s="107"/>
      <c r="AE20" s="107"/>
      <c r="AF20" s="107"/>
      <c r="AG20" s="107"/>
      <c r="AH20" s="107"/>
    </row>
    <row r="21" spans="1:34" ht="15.75" customHeight="1">
      <c r="A21" s="689"/>
      <c r="B21" s="706"/>
      <c r="C21" s="112">
        <v>82605</v>
      </c>
      <c r="D21" s="155" t="s">
        <v>101</v>
      </c>
      <c r="E21" s="156">
        <v>2000</v>
      </c>
      <c r="F21" s="157">
        <v>1000</v>
      </c>
      <c r="G21" s="158">
        <v>120</v>
      </c>
      <c r="H21" s="159">
        <v>1</v>
      </c>
      <c r="I21" s="160">
        <f t="shared" si="0"/>
        <v>2</v>
      </c>
      <c r="J21" s="161">
        <f t="shared" si="1"/>
        <v>0.24</v>
      </c>
      <c r="K21" s="162">
        <v>6312</v>
      </c>
      <c r="L21" s="163">
        <f t="shared" si="2"/>
        <v>871.06</v>
      </c>
      <c r="M21" s="164">
        <v>1045.27</v>
      </c>
      <c r="N21" s="165">
        <v>7258.8</v>
      </c>
      <c r="O21" s="166">
        <v>8710.56</v>
      </c>
      <c r="P21" s="109"/>
      <c r="Q21" s="109"/>
      <c r="R21" s="109"/>
      <c r="S21" s="107"/>
      <c r="T21" s="107"/>
      <c r="U21" s="110"/>
      <c r="V21" s="110"/>
      <c r="Z21" s="107"/>
      <c r="AA21" s="107"/>
      <c r="AB21" s="107"/>
      <c r="AC21" s="107"/>
      <c r="AD21" s="107"/>
      <c r="AE21" s="107"/>
      <c r="AF21" s="107"/>
      <c r="AG21" s="107"/>
      <c r="AH21" s="107"/>
    </row>
    <row r="22" spans="1:34" ht="15.75" customHeight="1">
      <c r="A22" s="694" t="s">
        <v>70</v>
      </c>
      <c r="B22" s="705" t="s">
        <v>136</v>
      </c>
      <c r="C22" s="114">
        <v>111976</v>
      </c>
      <c r="D22" s="178" t="s">
        <v>101</v>
      </c>
      <c r="E22" s="179">
        <v>6000</v>
      </c>
      <c r="F22" s="180">
        <v>1000</v>
      </c>
      <c r="G22" s="181">
        <v>40</v>
      </c>
      <c r="H22" s="182">
        <v>1</v>
      </c>
      <c r="I22" s="183">
        <f t="shared" si="0"/>
        <v>6</v>
      </c>
      <c r="J22" s="184">
        <f t="shared" si="1"/>
        <v>0.24</v>
      </c>
      <c r="K22" s="185">
        <v>14228</v>
      </c>
      <c r="L22" s="186">
        <f t="shared" si="2"/>
        <v>654.49</v>
      </c>
      <c r="M22" s="187">
        <v>785.39</v>
      </c>
      <c r="N22" s="188">
        <v>16362.3</v>
      </c>
      <c r="O22" s="200">
        <v>19634.7</v>
      </c>
      <c r="P22" s="109"/>
      <c r="Q22" s="109"/>
      <c r="R22" s="109"/>
      <c r="S22" s="107"/>
      <c r="T22" s="107"/>
      <c r="U22" s="110"/>
      <c r="V22" s="110"/>
      <c r="W22" s="115"/>
      <c r="Z22" s="107"/>
      <c r="AA22" s="107"/>
      <c r="AB22" s="107"/>
      <c r="AC22" s="107"/>
      <c r="AD22" s="107"/>
      <c r="AE22" s="107"/>
      <c r="AF22" s="107"/>
      <c r="AG22" s="107"/>
      <c r="AH22" s="107"/>
    </row>
    <row r="23" spans="1:34" ht="15.75" customHeight="1">
      <c r="A23" s="694"/>
      <c r="B23" s="705"/>
      <c r="C23" s="112">
        <v>111975</v>
      </c>
      <c r="D23" s="69" t="s">
        <v>101</v>
      </c>
      <c r="E23" s="70">
        <v>5000</v>
      </c>
      <c r="F23" s="71">
        <v>1000</v>
      </c>
      <c r="G23" s="72">
        <v>50</v>
      </c>
      <c r="H23" s="73">
        <v>1</v>
      </c>
      <c r="I23" s="74">
        <f t="shared" si="0"/>
        <v>5</v>
      </c>
      <c r="J23" s="75">
        <f t="shared" si="1"/>
        <v>0.25</v>
      </c>
      <c r="K23" s="76">
        <v>12748</v>
      </c>
      <c r="L23" s="77">
        <f t="shared" si="2"/>
        <v>733.01</v>
      </c>
      <c r="M23" s="78">
        <v>879.61</v>
      </c>
      <c r="N23" s="79">
        <v>14660.2</v>
      </c>
      <c r="O23" s="144">
        <v>17592.24</v>
      </c>
      <c r="P23" s="109"/>
      <c r="Q23" s="109"/>
      <c r="R23" s="109"/>
      <c r="S23" s="107"/>
      <c r="T23" s="107"/>
      <c r="U23" s="110"/>
      <c r="V23" s="110"/>
      <c r="W23" s="115"/>
      <c r="Z23" s="107"/>
      <c r="AA23" s="107"/>
      <c r="AB23" s="107"/>
      <c r="AC23" s="107"/>
      <c r="AD23" s="107"/>
      <c r="AE23" s="107"/>
      <c r="AF23" s="107"/>
      <c r="AG23" s="107"/>
      <c r="AH23" s="107"/>
    </row>
    <row r="24" spans="1:34" ht="15.75" customHeight="1">
      <c r="A24" s="694"/>
      <c r="B24" s="705"/>
      <c r="C24" s="112">
        <v>115332</v>
      </c>
      <c r="D24" s="69" t="s">
        <v>101</v>
      </c>
      <c r="E24" s="70">
        <v>4000</v>
      </c>
      <c r="F24" s="71">
        <v>1000</v>
      </c>
      <c r="G24" s="72">
        <v>60</v>
      </c>
      <c r="H24" s="73">
        <v>1</v>
      </c>
      <c r="I24" s="74">
        <f t="shared" si="0"/>
        <v>4</v>
      </c>
      <c r="J24" s="75">
        <f t="shared" si="1"/>
        <v>0.24</v>
      </c>
      <c r="K24" s="76">
        <v>11828</v>
      </c>
      <c r="L24" s="77">
        <f t="shared" si="2"/>
        <v>816.13</v>
      </c>
      <c r="M24" s="78">
        <v>979.36</v>
      </c>
      <c r="N24" s="79">
        <v>13602.2</v>
      </c>
      <c r="O24" s="144">
        <v>16322.64</v>
      </c>
      <c r="P24" s="109"/>
      <c r="Q24" s="109"/>
      <c r="R24" s="109"/>
      <c r="S24" s="107"/>
      <c r="T24" s="107"/>
      <c r="U24" s="110"/>
      <c r="V24" s="110"/>
      <c r="W24" s="115"/>
      <c r="Z24" s="107"/>
      <c r="AA24" s="107"/>
      <c r="AB24" s="107"/>
      <c r="AC24" s="107"/>
      <c r="AD24" s="107"/>
      <c r="AE24" s="107"/>
      <c r="AF24" s="107"/>
      <c r="AG24" s="107"/>
      <c r="AH24" s="107"/>
    </row>
    <row r="25" spans="1:34" ht="15.75" customHeight="1">
      <c r="A25" s="694"/>
      <c r="B25" s="705"/>
      <c r="C25" s="112">
        <v>115336</v>
      </c>
      <c r="D25" s="69" t="s">
        <v>101</v>
      </c>
      <c r="E25" s="70">
        <v>2000</v>
      </c>
      <c r="F25" s="71">
        <v>1000</v>
      </c>
      <c r="G25" s="72">
        <v>70</v>
      </c>
      <c r="H25" s="73">
        <v>1</v>
      </c>
      <c r="I25" s="74">
        <f t="shared" si="0"/>
        <v>2</v>
      </c>
      <c r="J25" s="75">
        <f t="shared" si="1"/>
        <v>0.14</v>
      </c>
      <c r="K25" s="76">
        <v>11260</v>
      </c>
      <c r="L25" s="77">
        <f t="shared" si="2"/>
        <v>906.43</v>
      </c>
      <c r="M25" s="78">
        <v>1087.72</v>
      </c>
      <c r="N25" s="79">
        <v>12949</v>
      </c>
      <c r="O25" s="144">
        <v>15538.8</v>
      </c>
      <c r="P25" s="109"/>
      <c r="Q25" s="109"/>
      <c r="R25" s="109"/>
      <c r="S25" s="107"/>
      <c r="T25" s="107"/>
      <c r="U25" s="110"/>
      <c r="V25" s="110"/>
      <c r="W25" s="115"/>
      <c r="Z25" s="107"/>
      <c r="AA25" s="107"/>
      <c r="AB25" s="107"/>
      <c r="AC25" s="107"/>
      <c r="AD25" s="107"/>
      <c r="AE25" s="107"/>
      <c r="AF25" s="107"/>
      <c r="AG25" s="107"/>
      <c r="AH25" s="107"/>
    </row>
    <row r="26" spans="1:34" ht="15.75" customHeight="1">
      <c r="A26" s="694"/>
      <c r="B26" s="705"/>
      <c r="C26" s="112">
        <v>105804</v>
      </c>
      <c r="D26" s="69" t="s">
        <v>101</v>
      </c>
      <c r="E26" s="70">
        <v>2000</v>
      </c>
      <c r="F26" s="71">
        <v>1000</v>
      </c>
      <c r="G26" s="72">
        <v>80</v>
      </c>
      <c r="H26" s="73">
        <v>1</v>
      </c>
      <c r="I26" s="74">
        <f t="shared" si="0"/>
        <v>2</v>
      </c>
      <c r="J26" s="75">
        <f t="shared" si="1"/>
        <v>0.16</v>
      </c>
      <c r="K26" s="76">
        <v>10620</v>
      </c>
      <c r="L26" s="77">
        <f t="shared" si="2"/>
        <v>977.04</v>
      </c>
      <c r="M26" s="78">
        <v>1172.45</v>
      </c>
      <c r="N26" s="79">
        <v>12213</v>
      </c>
      <c r="O26" s="144">
        <v>14655.6</v>
      </c>
      <c r="P26" s="109"/>
      <c r="Q26" s="109"/>
      <c r="R26" s="109"/>
      <c r="S26" s="107"/>
      <c r="T26" s="107"/>
      <c r="U26" s="110"/>
      <c r="V26" s="110"/>
      <c r="W26" s="115"/>
      <c r="Z26" s="107"/>
      <c r="AA26" s="107"/>
      <c r="AB26" s="107"/>
      <c r="AC26" s="107"/>
      <c r="AD26" s="107"/>
      <c r="AE26" s="107"/>
      <c r="AF26" s="107"/>
      <c r="AG26" s="107"/>
      <c r="AH26" s="107"/>
    </row>
    <row r="27" spans="1:34" ht="15.75" customHeight="1">
      <c r="A27" s="694"/>
      <c r="B27" s="705"/>
      <c r="C27" s="112">
        <v>130710</v>
      </c>
      <c r="D27" s="69" t="s">
        <v>101</v>
      </c>
      <c r="E27" s="70">
        <v>2000</v>
      </c>
      <c r="F27" s="71">
        <v>1000</v>
      </c>
      <c r="G27" s="72">
        <v>90</v>
      </c>
      <c r="H27" s="73">
        <v>1</v>
      </c>
      <c r="I27" s="74">
        <f t="shared" si="0"/>
        <v>2</v>
      </c>
      <c r="J27" s="75">
        <f t="shared" si="1"/>
        <v>0.18</v>
      </c>
      <c r="K27" s="76">
        <v>10092</v>
      </c>
      <c r="L27" s="77">
        <f t="shared" si="2"/>
        <v>1044.52</v>
      </c>
      <c r="M27" s="78">
        <v>1253.42</v>
      </c>
      <c r="N27" s="79">
        <v>11605.8</v>
      </c>
      <c r="O27" s="144">
        <v>13926.96</v>
      </c>
      <c r="P27" s="109"/>
      <c r="Q27" s="109"/>
      <c r="R27" s="109"/>
      <c r="S27" s="107"/>
      <c r="T27" s="107"/>
      <c r="U27" s="110"/>
      <c r="V27" s="110"/>
      <c r="W27" s="115"/>
      <c r="Z27" s="107"/>
      <c r="AA27" s="107"/>
      <c r="AB27" s="107"/>
      <c r="AC27" s="107"/>
      <c r="AD27" s="107"/>
      <c r="AE27" s="107"/>
      <c r="AF27" s="107"/>
      <c r="AG27" s="107"/>
      <c r="AH27" s="107"/>
    </row>
    <row r="28" spans="1:34" ht="15.75" customHeight="1">
      <c r="A28" s="694"/>
      <c r="B28" s="705"/>
      <c r="C28" s="112">
        <v>115345</v>
      </c>
      <c r="D28" s="69" t="s">
        <v>101</v>
      </c>
      <c r="E28" s="70">
        <v>2000</v>
      </c>
      <c r="F28" s="71">
        <v>1000</v>
      </c>
      <c r="G28" s="72">
        <v>100</v>
      </c>
      <c r="H28" s="73">
        <v>1</v>
      </c>
      <c r="I28" s="74">
        <f t="shared" si="0"/>
        <v>2</v>
      </c>
      <c r="J28" s="75">
        <f t="shared" si="1"/>
        <v>0.2</v>
      </c>
      <c r="K28" s="76">
        <v>9968</v>
      </c>
      <c r="L28" s="77">
        <f t="shared" si="2"/>
        <v>1146.32</v>
      </c>
      <c r="M28" s="78">
        <v>1375.58</v>
      </c>
      <c r="N28" s="79">
        <v>11463.2</v>
      </c>
      <c r="O28" s="144">
        <v>13755.84</v>
      </c>
      <c r="P28" s="109"/>
      <c r="Q28" s="109"/>
      <c r="R28" s="109"/>
      <c r="S28" s="107"/>
      <c r="T28" s="107"/>
      <c r="U28" s="110"/>
      <c r="V28" s="110"/>
      <c r="W28" s="115"/>
      <c r="Z28" s="107"/>
      <c r="AA28" s="107"/>
      <c r="AB28" s="107"/>
      <c r="AC28" s="107"/>
      <c r="AD28" s="107"/>
      <c r="AE28" s="107"/>
      <c r="AF28" s="107"/>
      <c r="AG28" s="107"/>
      <c r="AH28" s="107"/>
    </row>
    <row r="29" spans="1:34" ht="15.75" customHeight="1">
      <c r="A29" s="694"/>
      <c r="B29" s="705"/>
      <c r="C29" s="112"/>
      <c r="D29" s="69" t="s">
        <v>101</v>
      </c>
      <c r="E29" s="70">
        <v>2000</v>
      </c>
      <c r="F29" s="71">
        <v>1000</v>
      </c>
      <c r="G29" s="72">
        <v>110</v>
      </c>
      <c r="H29" s="73">
        <v>1</v>
      </c>
      <c r="I29" s="74">
        <f t="shared" si="0"/>
        <v>2</v>
      </c>
      <c r="J29" s="75">
        <f t="shared" si="1"/>
        <v>0.22</v>
      </c>
      <c r="K29" s="76">
        <v>9880</v>
      </c>
      <c r="L29" s="77">
        <f t="shared" si="2"/>
        <v>1249.82</v>
      </c>
      <c r="M29" s="78">
        <v>1499.78</v>
      </c>
      <c r="N29" s="79">
        <v>11362</v>
      </c>
      <c r="O29" s="144">
        <v>13634.4</v>
      </c>
      <c r="P29" s="109"/>
      <c r="Q29" s="109"/>
      <c r="R29" s="109"/>
      <c r="S29" s="107"/>
      <c r="T29" s="107"/>
      <c r="U29" s="110"/>
      <c r="V29" s="110"/>
      <c r="W29" s="115"/>
      <c r="Z29" s="107"/>
      <c r="AA29" s="107"/>
      <c r="AB29" s="107"/>
      <c r="AC29" s="107"/>
      <c r="AD29" s="107"/>
      <c r="AE29" s="107"/>
      <c r="AF29" s="107"/>
      <c r="AG29" s="107"/>
      <c r="AH29" s="107"/>
    </row>
    <row r="30" spans="1:34" ht="15.75" customHeight="1">
      <c r="A30" s="694"/>
      <c r="B30" s="705"/>
      <c r="C30" s="113">
        <v>130708</v>
      </c>
      <c r="D30" s="189" t="s">
        <v>101</v>
      </c>
      <c r="E30" s="190">
        <v>2000</v>
      </c>
      <c r="F30" s="191">
        <v>1000</v>
      </c>
      <c r="G30" s="192">
        <v>120</v>
      </c>
      <c r="H30" s="193">
        <v>1</v>
      </c>
      <c r="I30" s="194">
        <f t="shared" si="0"/>
        <v>2</v>
      </c>
      <c r="J30" s="195">
        <f t="shared" si="1"/>
        <v>0.24</v>
      </c>
      <c r="K30" s="196">
        <v>9624</v>
      </c>
      <c r="L30" s="197">
        <f t="shared" si="2"/>
        <v>1328.11</v>
      </c>
      <c r="M30" s="198">
        <v>1593.73</v>
      </c>
      <c r="N30" s="199">
        <v>11067.6</v>
      </c>
      <c r="O30" s="201">
        <v>13281.12</v>
      </c>
      <c r="P30" s="109"/>
      <c r="Q30" s="109"/>
      <c r="R30" s="109"/>
      <c r="S30" s="107"/>
      <c r="T30" s="107"/>
      <c r="U30" s="110"/>
      <c r="V30" s="110"/>
      <c r="W30" s="115"/>
      <c r="Z30" s="107"/>
      <c r="AA30" s="107"/>
      <c r="AB30" s="107"/>
      <c r="AC30" s="107"/>
      <c r="AD30" s="107"/>
      <c r="AE30" s="107"/>
      <c r="AF30" s="107"/>
      <c r="AG30" s="107"/>
      <c r="AH30" s="107"/>
    </row>
    <row r="31" spans="1:34" ht="15.75" customHeight="1">
      <c r="A31" s="688" t="s">
        <v>71</v>
      </c>
      <c r="B31" s="704" t="s">
        <v>131</v>
      </c>
      <c r="C31" s="112">
        <v>64558</v>
      </c>
      <c r="D31" s="276" t="s">
        <v>99</v>
      </c>
      <c r="E31" s="277">
        <v>6000</v>
      </c>
      <c r="F31" s="278">
        <v>1000</v>
      </c>
      <c r="G31" s="279">
        <v>40</v>
      </c>
      <c r="H31" s="280">
        <v>1</v>
      </c>
      <c r="I31" s="281">
        <f t="shared" si="0"/>
        <v>6</v>
      </c>
      <c r="J31" s="282">
        <f t="shared" si="1"/>
        <v>0.24</v>
      </c>
      <c r="K31" s="283">
        <v>8220</v>
      </c>
      <c r="L31" s="284">
        <f t="shared" si="2"/>
        <v>378.12</v>
      </c>
      <c r="M31" s="285">
        <v>453.74</v>
      </c>
      <c r="N31" s="286">
        <v>9453</v>
      </c>
      <c r="O31" s="287">
        <v>11343.6</v>
      </c>
      <c r="P31" s="109"/>
      <c r="Q31" s="109"/>
      <c r="R31" s="109"/>
      <c r="S31" s="107"/>
      <c r="T31" s="107"/>
      <c r="U31" s="110"/>
      <c r="V31" s="110"/>
      <c r="Z31" s="107"/>
      <c r="AA31" s="107"/>
      <c r="AB31" s="107"/>
      <c r="AC31" s="107"/>
      <c r="AD31" s="107"/>
      <c r="AE31" s="107"/>
      <c r="AF31" s="107"/>
      <c r="AG31" s="107"/>
      <c r="AH31" s="107"/>
    </row>
    <row r="32" spans="1:34" ht="15.75" customHeight="1">
      <c r="A32" s="694"/>
      <c r="B32" s="705"/>
      <c r="C32" s="112">
        <v>65373</v>
      </c>
      <c r="D32" s="242" t="s">
        <v>99</v>
      </c>
      <c r="E32" s="243">
        <v>5000</v>
      </c>
      <c r="F32" s="244">
        <v>1000</v>
      </c>
      <c r="G32" s="245">
        <v>50</v>
      </c>
      <c r="H32" s="246">
        <v>1</v>
      </c>
      <c r="I32" s="247">
        <f t="shared" si="0"/>
        <v>5</v>
      </c>
      <c r="J32" s="248">
        <f t="shared" si="1"/>
        <v>0.25</v>
      </c>
      <c r="K32" s="249">
        <v>7612</v>
      </c>
      <c r="L32" s="250">
        <f t="shared" si="2"/>
        <v>437.69</v>
      </c>
      <c r="M32" s="251">
        <v>525.23</v>
      </c>
      <c r="N32" s="252">
        <v>8753.8</v>
      </c>
      <c r="O32" s="253">
        <v>10504.56</v>
      </c>
      <c r="P32" s="109"/>
      <c r="Q32" s="109"/>
      <c r="R32" s="109"/>
      <c r="S32" s="107"/>
      <c r="T32" s="107"/>
      <c r="U32" s="110"/>
      <c r="V32" s="110"/>
      <c r="Z32" s="107"/>
      <c r="AA32" s="107"/>
      <c r="AB32" s="107"/>
      <c r="AC32" s="107"/>
      <c r="AD32" s="107"/>
      <c r="AE32" s="107"/>
      <c r="AF32" s="107"/>
      <c r="AG32" s="107"/>
      <c r="AH32" s="107"/>
    </row>
    <row r="33" spans="1:34" ht="15.75" customHeight="1">
      <c r="A33" s="694"/>
      <c r="B33" s="705"/>
      <c r="C33" s="112">
        <v>67467</v>
      </c>
      <c r="D33" s="242" t="s">
        <v>100</v>
      </c>
      <c r="E33" s="243">
        <v>4000</v>
      </c>
      <c r="F33" s="244">
        <v>1000</v>
      </c>
      <c r="G33" s="245">
        <v>60</v>
      </c>
      <c r="H33" s="246">
        <v>1</v>
      </c>
      <c r="I33" s="247">
        <f t="shared" si="0"/>
        <v>4</v>
      </c>
      <c r="J33" s="248">
        <f t="shared" si="1"/>
        <v>0.24</v>
      </c>
      <c r="K33" s="249">
        <v>7400</v>
      </c>
      <c r="L33" s="250">
        <f t="shared" si="2"/>
        <v>510.6</v>
      </c>
      <c r="M33" s="251">
        <v>612.72</v>
      </c>
      <c r="N33" s="252">
        <v>8510</v>
      </c>
      <c r="O33" s="253">
        <v>10212</v>
      </c>
      <c r="P33" s="109"/>
      <c r="Q33" s="109"/>
      <c r="R33" s="109"/>
      <c r="S33" s="107"/>
      <c r="T33" s="107"/>
      <c r="U33" s="110"/>
      <c r="V33" s="110"/>
      <c r="Z33" s="107"/>
      <c r="AA33" s="107"/>
      <c r="AB33" s="107"/>
      <c r="AC33" s="107"/>
      <c r="AD33" s="107"/>
      <c r="AE33" s="107"/>
      <c r="AF33" s="107"/>
      <c r="AG33" s="107"/>
      <c r="AH33" s="107"/>
    </row>
    <row r="34" spans="1:34" ht="15.75" customHeight="1">
      <c r="A34" s="694"/>
      <c r="B34" s="705"/>
      <c r="C34" s="112">
        <v>75922</v>
      </c>
      <c r="D34" s="69" t="s">
        <v>101</v>
      </c>
      <c r="E34" s="70">
        <v>2000</v>
      </c>
      <c r="F34" s="71">
        <v>1000</v>
      </c>
      <c r="G34" s="72">
        <v>70</v>
      </c>
      <c r="H34" s="73">
        <v>1</v>
      </c>
      <c r="I34" s="74">
        <f t="shared" si="0"/>
        <v>2</v>
      </c>
      <c r="J34" s="75">
        <f t="shared" si="1"/>
        <v>0.14</v>
      </c>
      <c r="K34" s="76">
        <v>7180</v>
      </c>
      <c r="L34" s="77">
        <f t="shared" si="2"/>
        <v>577.99</v>
      </c>
      <c r="M34" s="78">
        <v>693.59</v>
      </c>
      <c r="N34" s="79">
        <v>8257</v>
      </c>
      <c r="O34" s="144">
        <v>9908.4</v>
      </c>
      <c r="P34" s="109"/>
      <c r="Q34" s="109"/>
      <c r="R34" s="109"/>
      <c r="S34" s="107"/>
      <c r="T34" s="107"/>
      <c r="U34" s="110"/>
      <c r="V34" s="110"/>
      <c r="Z34" s="107"/>
      <c r="AA34" s="107"/>
      <c r="AB34" s="107"/>
      <c r="AC34" s="107"/>
      <c r="AD34" s="107"/>
      <c r="AE34" s="107"/>
      <c r="AF34" s="107"/>
      <c r="AG34" s="107"/>
      <c r="AH34" s="107"/>
    </row>
    <row r="35" spans="1:34" ht="15.75" customHeight="1">
      <c r="A35" s="694"/>
      <c r="B35" s="705"/>
      <c r="C35" s="112">
        <v>72380</v>
      </c>
      <c r="D35" s="242" t="s">
        <v>100</v>
      </c>
      <c r="E35" s="243">
        <v>2000</v>
      </c>
      <c r="F35" s="244">
        <v>1000</v>
      </c>
      <c r="G35" s="245">
        <v>80</v>
      </c>
      <c r="H35" s="246">
        <v>1</v>
      </c>
      <c r="I35" s="247">
        <f t="shared" si="0"/>
        <v>2</v>
      </c>
      <c r="J35" s="248">
        <f t="shared" si="1"/>
        <v>0.16</v>
      </c>
      <c r="K35" s="249">
        <v>6824</v>
      </c>
      <c r="L35" s="250">
        <f t="shared" si="2"/>
        <v>627.81</v>
      </c>
      <c r="M35" s="251">
        <v>753.37</v>
      </c>
      <c r="N35" s="252">
        <v>7847.62</v>
      </c>
      <c r="O35" s="253">
        <v>9417.14</v>
      </c>
      <c r="P35" s="109"/>
      <c r="Q35" s="109"/>
      <c r="R35" s="109"/>
      <c r="S35" s="107"/>
      <c r="T35" s="107"/>
      <c r="U35" s="110"/>
      <c r="V35" s="110"/>
      <c r="Z35" s="107"/>
      <c r="AA35" s="107"/>
      <c r="AB35" s="107"/>
      <c r="AC35" s="107"/>
      <c r="AD35" s="107"/>
      <c r="AE35" s="107"/>
      <c r="AF35" s="107"/>
      <c r="AG35" s="107"/>
      <c r="AH35" s="107"/>
    </row>
    <row r="36" spans="1:34" ht="15.75" customHeight="1">
      <c r="A36" s="694"/>
      <c r="B36" s="705"/>
      <c r="C36" s="112">
        <v>72837</v>
      </c>
      <c r="D36" s="69" t="s">
        <v>101</v>
      </c>
      <c r="E36" s="70">
        <v>2000</v>
      </c>
      <c r="F36" s="71">
        <v>1000</v>
      </c>
      <c r="G36" s="72">
        <v>90</v>
      </c>
      <c r="H36" s="73">
        <v>1</v>
      </c>
      <c r="I36" s="74">
        <f t="shared" si="0"/>
        <v>2</v>
      </c>
      <c r="J36" s="75">
        <f t="shared" si="1"/>
        <v>0.18</v>
      </c>
      <c r="K36" s="76">
        <v>6812</v>
      </c>
      <c r="L36" s="77">
        <f t="shared" si="2"/>
        <v>704.97</v>
      </c>
      <c r="M36" s="78">
        <v>846.05</v>
      </c>
      <c r="N36" s="79">
        <v>7832.99</v>
      </c>
      <c r="O36" s="144">
        <v>9399.58</v>
      </c>
      <c r="P36" s="109"/>
      <c r="Q36" s="109"/>
      <c r="R36" s="109"/>
      <c r="S36" s="107"/>
      <c r="T36" s="107"/>
      <c r="U36" s="110"/>
      <c r="V36" s="110"/>
      <c r="Z36" s="107"/>
      <c r="AA36" s="107"/>
      <c r="AB36" s="107"/>
      <c r="AC36" s="107"/>
      <c r="AD36" s="107"/>
      <c r="AE36" s="107"/>
      <c r="AF36" s="107"/>
      <c r="AG36" s="107"/>
      <c r="AH36" s="107"/>
    </row>
    <row r="37" spans="1:34" ht="15.75" customHeight="1">
      <c r="A37" s="694"/>
      <c r="B37" s="705"/>
      <c r="C37" s="112">
        <v>72835</v>
      </c>
      <c r="D37" s="242" t="s">
        <v>100</v>
      </c>
      <c r="E37" s="243">
        <v>2000</v>
      </c>
      <c r="F37" s="244">
        <v>1000</v>
      </c>
      <c r="G37" s="245">
        <v>100</v>
      </c>
      <c r="H37" s="246">
        <v>1</v>
      </c>
      <c r="I37" s="247">
        <f t="shared" si="0"/>
        <v>2</v>
      </c>
      <c r="J37" s="248">
        <f t="shared" si="1"/>
        <v>0.2</v>
      </c>
      <c r="K37" s="249">
        <v>6528</v>
      </c>
      <c r="L37" s="250">
        <f t="shared" si="2"/>
        <v>750.72</v>
      </c>
      <c r="M37" s="251">
        <v>900.86</v>
      </c>
      <c r="N37" s="252">
        <v>7507.2</v>
      </c>
      <c r="O37" s="253">
        <v>9008.64</v>
      </c>
      <c r="P37" s="109"/>
      <c r="Q37" s="109"/>
      <c r="R37" s="109"/>
      <c r="S37" s="107"/>
      <c r="T37" s="107"/>
      <c r="U37" s="110"/>
      <c r="V37" s="110"/>
      <c r="Z37" s="107"/>
      <c r="AA37" s="107"/>
      <c r="AB37" s="107"/>
      <c r="AC37" s="107"/>
      <c r="AD37" s="107"/>
      <c r="AE37" s="107"/>
      <c r="AF37" s="107"/>
      <c r="AG37" s="107"/>
      <c r="AH37" s="107"/>
    </row>
    <row r="38" spans="1:34" ht="15.75" customHeight="1">
      <c r="A38" s="694"/>
      <c r="B38" s="705"/>
      <c r="C38" s="112">
        <v>132345</v>
      </c>
      <c r="D38" s="69" t="s">
        <v>101</v>
      </c>
      <c r="E38" s="70">
        <v>2000</v>
      </c>
      <c r="F38" s="71">
        <v>1000</v>
      </c>
      <c r="G38" s="72">
        <v>110</v>
      </c>
      <c r="H38" s="73">
        <v>1</v>
      </c>
      <c r="I38" s="74">
        <f t="shared" si="0"/>
        <v>2</v>
      </c>
      <c r="J38" s="75">
        <f t="shared" si="1"/>
        <v>0.22</v>
      </c>
      <c r="K38" s="76">
        <v>6700</v>
      </c>
      <c r="L38" s="77">
        <f t="shared" si="2"/>
        <v>847.38</v>
      </c>
      <c r="M38" s="78">
        <v>1017.06</v>
      </c>
      <c r="N38" s="79">
        <v>7703.41</v>
      </c>
      <c r="O38" s="144">
        <v>9244.09</v>
      </c>
      <c r="P38" s="109"/>
      <c r="Q38" s="109"/>
      <c r="R38" s="109"/>
      <c r="S38" s="107"/>
      <c r="T38" s="107"/>
      <c r="U38" s="110"/>
      <c r="V38" s="110"/>
      <c r="Z38" s="107"/>
      <c r="AA38" s="107"/>
      <c r="AB38" s="107"/>
      <c r="AC38" s="107"/>
      <c r="AD38" s="107"/>
      <c r="AE38" s="107"/>
      <c r="AF38" s="107"/>
      <c r="AG38" s="107"/>
      <c r="AH38" s="107"/>
    </row>
    <row r="39" spans="1:34" ht="15.75" customHeight="1">
      <c r="A39" s="689"/>
      <c r="B39" s="706"/>
      <c r="C39" s="112">
        <v>132346</v>
      </c>
      <c r="D39" s="155" t="s">
        <v>101</v>
      </c>
      <c r="E39" s="156">
        <v>2000</v>
      </c>
      <c r="F39" s="157">
        <v>1000</v>
      </c>
      <c r="G39" s="158">
        <v>120</v>
      </c>
      <c r="H39" s="159">
        <v>1</v>
      </c>
      <c r="I39" s="160">
        <f t="shared" si="0"/>
        <v>2</v>
      </c>
      <c r="J39" s="161">
        <f t="shared" si="1"/>
        <v>0.24</v>
      </c>
      <c r="K39" s="162">
        <v>6524</v>
      </c>
      <c r="L39" s="163">
        <f t="shared" si="2"/>
        <v>899.95</v>
      </c>
      <c r="M39" s="164">
        <v>1080.37</v>
      </c>
      <c r="N39" s="165">
        <v>7499.58</v>
      </c>
      <c r="O39" s="166">
        <f>N39*1.2</f>
        <v>8999.496</v>
      </c>
      <c r="P39" s="109"/>
      <c r="Q39" s="109"/>
      <c r="R39" s="109"/>
      <c r="S39" s="107"/>
      <c r="T39" s="107"/>
      <c r="U39" s="110"/>
      <c r="V39" s="110"/>
      <c r="Z39" s="107"/>
      <c r="AA39" s="107"/>
      <c r="AB39" s="107"/>
      <c r="AC39" s="107"/>
      <c r="AD39" s="107"/>
      <c r="AE39" s="107"/>
      <c r="AF39" s="107"/>
      <c r="AG39" s="107"/>
      <c r="AH39" s="107"/>
    </row>
    <row r="40" spans="1:34" ht="15.75" customHeight="1">
      <c r="A40" s="694" t="s">
        <v>80</v>
      </c>
      <c r="B40" s="707" t="s">
        <v>132</v>
      </c>
      <c r="C40" s="114">
        <v>76537</v>
      </c>
      <c r="D40" s="254" t="s">
        <v>99</v>
      </c>
      <c r="E40" s="255">
        <v>6000</v>
      </c>
      <c r="F40" s="256">
        <v>1000</v>
      </c>
      <c r="G40" s="257">
        <v>40</v>
      </c>
      <c r="H40" s="258">
        <v>1</v>
      </c>
      <c r="I40" s="259">
        <f t="shared" si="0"/>
        <v>6</v>
      </c>
      <c r="J40" s="260">
        <f t="shared" si="1"/>
        <v>0.24</v>
      </c>
      <c r="K40" s="261">
        <v>8712</v>
      </c>
      <c r="L40" s="262">
        <f t="shared" si="2"/>
        <v>400.75</v>
      </c>
      <c r="M40" s="263">
        <f>L40*1.2</f>
        <v>480.9</v>
      </c>
      <c r="N40" s="264">
        <v>10018.75</v>
      </c>
      <c r="O40" s="166">
        <f aca="true" t="shared" si="3" ref="O40:O89">N40*1.2</f>
        <v>12022.5</v>
      </c>
      <c r="P40" s="109"/>
      <c r="Q40" s="109"/>
      <c r="R40" s="109"/>
      <c r="S40" s="107"/>
      <c r="T40" s="107"/>
      <c r="U40" s="110"/>
      <c r="V40" s="110"/>
      <c r="Z40" s="107"/>
      <c r="AA40" s="107"/>
      <c r="AB40" s="107"/>
      <c r="AC40" s="107"/>
      <c r="AD40" s="107"/>
      <c r="AE40" s="107"/>
      <c r="AF40" s="107"/>
      <c r="AG40" s="107"/>
      <c r="AH40" s="107"/>
    </row>
    <row r="41" spans="1:34" ht="15.75" customHeight="1">
      <c r="A41" s="694"/>
      <c r="B41" s="707"/>
      <c r="C41" s="112">
        <v>70365</v>
      </c>
      <c r="D41" s="242" t="s">
        <v>100</v>
      </c>
      <c r="E41" s="243">
        <v>5000</v>
      </c>
      <c r="F41" s="244">
        <v>1000</v>
      </c>
      <c r="G41" s="245">
        <v>50</v>
      </c>
      <c r="H41" s="246">
        <v>1</v>
      </c>
      <c r="I41" s="247">
        <f t="shared" si="0"/>
        <v>5</v>
      </c>
      <c r="J41" s="248">
        <f t="shared" si="1"/>
        <v>0.25</v>
      </c>
      <c r="K41" s="249">
        <v>8168</v>
      </c>
      <c r="L41" s="250">
        <f t="shared" si="2"/>
        <v>469.66</v>
      </c>
      <c r="M41" s="263">
        <f aca="true" t="shared" si="4" ref="M41:M89">L41*1.2</f>
        <v>563.592</v>
      </c>
      <c r="N41" s="252">
        <v>9393.2</v>
      </c>
      <c r="O41" s="166">
        <f t="shared" si="3"/>
        <v>11271.84</v>
      </c>
      <c r="P41" s="109"/>
      <c r="Q41" s="109"/>
      <c r="R41" s="109"/>
      <c r="S41" s="107"/>
      <c r="T41" s="107"/>
      <c r="U41" s="110"/>
      <c r="V41" s="110"/>
      <c r="Z41" s="107"/>
      <c r="AA41" s="107"/>
      <c r="AB41" s="107"/>
      <c r="AC41" s="107"/>
      <c r="AD41" s="107"/>
      <c r="AE41" s="107"/>
      <c r="AF41" s="107"/>
      <c r="AG41" s="107"/>
      <c r="AH41" s="107"/>
    </row>
    <row r="42" spans="1:34" ht="15.75" customHeight="1">
      <c r="A42" s="694"/>
      <c r="B42" s="707"/>
      <c r="C42" s="112">
        <v>76539</v>
      </c>
      <c r="D42" s="242" t="s">
        <v>99</v>
      </c>
      <c r="E42" s="243">
        <v>4000</v>
      </c>
      <c r="F42" s="244">
        <v>1000</v>
      </c>
      <c r="G42" s="245">
        <v>60</v>
      </c>
      <c r="H42" s="246">
        <v>1</v>
      </c>
      <c r="I42" s="247">
        <f t="shared" si="0"/>
        <v>4</v>
      </c>
      <c r="J42" s="248">
        <f t="shared" si="1"/>
        <v>0.24</v>
      </c>
      <c r="K42" s="249">
        <v>7584</v>
      </c>
      <c r="L42" s="250">
        <f t="shared" si="2"/>
        <v>523.3</v>
      </c>
      <c r="M42" s="263">
        <f t="shared" si="4"/>
        <v>627.9599999999999</v>
      </c>
      <c r="N42" s="252">
        <v>8721.6</v>
      </c>
      <c r="O42" s="166">
        <f t="shared" si="3"/>
        <v>10465.92</v>
      </c>
      <c r="P42" s="109"/>
      <c r="Q42" s="109"/>
      <c r="R42" s="109"/>
      <c r="S42" s="107"/>
      <c r="T42" s="107"/>
      <c r="U42" s="110"/>
      <c r="V42" s="110"/>
      <c r="Z42" s="107"/>
      <c r="AA42" s="107"/>
      <c r="AB42" s="107"/>
      <c r="AC42" s="107"/>
      <c r="AD42" s="107"/>
      <c r="AE42" s="107"/>
      <c r="AF42" s="107"/>
      <c r="AG42" s="107"/>
      <c r="AH42" s="107"/>
    </row>
    <row r="43" spans="1:34" ht="15.75" customHeight="1">
      <c r="A43" s="694"/>
      <c r="B43" s="707"/>
      <c r="C43" s="112">
        <v>115327</v>
      </c>
      <c r="D43" s="69" t="s">
        <v>101</v>
      </c>
      <c r="E43" s="70">
        <v>2000</v>
      </c>
      <c r="F43" s="71">
        <v>1000</v>
      </c>
      <c r="G43" s="72">
        <v>70</v>
      </c>
      <c r="H43" s="73">
        <v>1</v>
      </c>
      <c r="I43" s="74">
        <f t="shared" si="0"/>
        <v>2</v>
      </c>
      <c r="J43" s="75">
        <f t="shared" si="1"/>
        <v>0.14</v>
      </c>
      <c r="K43" s="76">
        <v>7572</v>
      </c>
      <c r="L43" s="77">
        <f t="shared" si="2"/>
        <v>609.55</v>
      </c>
      <c r="M43" s="263">
        <f t="shared" si="4"/>
        <v>731.4599999999999</v>
      </c>
      <c r="N43" s="79">
        <v>8707.8</v>
      </c>
      <c r="O43" s="166">
        <f t="shared" si="3"/>
        <v>10449.359999999999</v>
      </c>
      <c r="P43" s="109"/>
      <c r="Q43" s="109"/>
      <c r="R43" s="109"/>
      <c r="S43" s="107"/>
      <c r="T43" s="107"/>
      <c r="U43" s="110"/>
      <c r="V43" s="110"/>
      <c r="Z43" s="107"/>
      <c r="AA43" s="107"/>
      <c r="AB43" s="107"/>
      <c r="AC43" s="107"/>
      <c r="AD43" s="107"/>
      <c r="AE43" s="107"/>
      <c r="AF43" s="107"/>
      <c r="AG43" s="107"/>
      <c r="AH43" s="107"/>
    </row>
    <row r="44" spans="1:34" ht="15.75" customHeight="1">
      <c r="A44" s="694"/>
      <c r="B44" s="707"/>
      <c r="C44" s="112">
        <v>100718</v>
      </c>
      <c r="D44" s="242" t="s">
        <v>100</v>
      </c>
      <c r="E44" s="243">
        <v>2000</v>
      </c>
      <c r="F44" s="244">
        <v>1000</v>
      </c>
      <c r="G44" s="245">
        <v>80</v>
      </c>
      <c r="H44" s="246">
        <v>1</v>
      </c>
      <c r="I44" s="247">
        <f t="shared" si="0"/>
        <v>2</v>
      </c>
      <c r="J44" s="248">
        <f t="shared" si="1"/>
        <v>0.16</v>
      </c>
      <c r="K44" s="249">
        <v>7160</v>
      </c>
      <c r="L44" s="250">
        <f t="shared" si="2"/>
        <v>658.72</v>
      </c>
      <c r="M44" s="263">
        <f t="shared" si="4"/>
        <v>790.464</v>
      </c>
      <c r="N44" s="252">
        <v>8234</v>
      </c>
      <c r="O44" s="166">
        <f t="shared" si="3"/>
        <v>9880.8</v>
      </c>
      <c r="P44" s="109"/>
      <c r="Q44" s="109"/>
      <c r="R44" s="109"/>
      <c r="S44" s="107"/>
      <c r="T44" s="107"/>
      <c r="U44" s="110"/>
      <c r="V44" s="110"/>
      <c r="Z44" s="107"/>
      <c r="AA44" s="107"/>
      <c r="AB44" s="107"/>
      <c r="AC44" s="107"/>
      <c r="AD44" s="107"/>
      <c r="AE44" s="107"/>
      <c r="AF44" s="107"/>
      <c r="AG44" s="107"/>
      <c r="AH44" s="107"/>
    </row>
    <row r="45" spans="1:34" ht="15.75" customHeight="1">
      <c r="A45" s="694"/>
      <c r="B45" s="707"/>
      <c r="C45" s="112">
        <v>115675</v>
      </c>
      <c r="D45" s="69" t="s">
        <v>101</v>
      </c>
      <c r="E45" s="70">
        <v>2000</v>
      </c>
      <c r="F45" s="71">
        <v>1000</v>
      </c>
      <c r="G45" s="72">
        <v>90</v>
      </c>
      <c r="H45" s="73">
        <v>1</v>
      </c>
      <c r="I45" s="74">
        <f aca="true" t="shared" si="5" ref="I45:I73">E45*F45*H45/1000000</f>
        <v>2</v>
      </c>
      <c r="J45" s="75">
        <f aca="true" t="shared" si="6" ref="J45:J73">E45*F45*G45*H45/1000000000</f>
        <v>0.18</v>
      </c>
      <c r="K45" s="76">
        <v>6936</v>
      </c>
      <c r="L45" s="77">
        <f t="shared" si="2"/>
        <v>717.88</v>
      </c>
      <c r="M45" s="263">
        <f t="shared" si="4"/>
        <v>861.456</v>
      </c>
      <c r="N45" s="79">
        <v>7976.4</v>
      </c>
      <c r="O45" s="166">
        <f t="shared" si="3"/>
        <v>9571.679999999998</v>
      </c>
      <c r="P45" s="109"/>
      <c r="Q45" s="109"/>
      <c r="R45" s="109"/>
      <c r="S45" s="107"/>
      <c r="T45" s="107"/>
      <c r="U45" s="110"/>
      <c r="V45" s="110"/>
      <c r="Z45" s="107"/>
      <c r="AA45" s="107"/>
      <c r="AB45" s="107"/>
      <c r="AC45" s="107"/>
      <c r="AD45" s="107"/>
      <c r="AE45" s="107"/>
      <c r="AF45" s="107"/>
      <c r="AG45" s="107"/>
      <c r="AH45" s="107"/>
    </row>
    <row r="46" spans="1:34" ht="15.75" customHeight="1">
      <c r="A46" s="694"/>
      <c r="B46" s="707"/>
      <c r="C46" s="112">
        <v>84071</v>
      </c>
      <c r="D46" s="242" t="s">
        <v>100</v>
      </c>
      <c r="E46" s="243">
        <v>2000</v>
      </c>
      <c r="F46" s="244">
        <v>1000</v>
      </c>
      <c r="G46" s="245">
        <v>100</v>
      </c>
      <c r="H46" s="246">
        <v>1</v>
      </c>
      <c r="I46" s="247">
        <f t="shared" si="5"/>
        <v>2</v>
      </c>
      <c r="J46" s="248">
        <f t="shared" si="6"/>
        <v>0.2</v>
      </c>
      <c r="K46" s="249">
        <v>6872</v>
      </c>
      <c r="L46" s="250">
        <f t="shared" si="2"/>
        <v>790.28</v>
      </c>
      <c r="M46" s="263">
        <f t="shared" si="4"/>
        <v>948.3359999999999</v>
      </c>
      <c r="N46" s="252">
        <v>7902.8</v>
      </c>
      <c r="O46" s="166">
        <f t="shared" si="3"/>
        <v>9483.36</v>
      </c>
      <c r="P46" s="109"/>
      <c r="Q46" s="109"/>
      <c r="R46" s="109"/>
      <c r="S46" s="107"/>
      <c r="T46" s="107"/>
      <c r="U46" s="110"/>
      <c r="V46" s="110"/>
      <c r="Z46" s="107"/>
      <c r="AA46" s="107"/>
      <c r="AB46" s="107"/>
      <c r="AC46" s="107"/>
      <c r="AD46" s="107"/>
      <c r="AE46" s="107"/>
      <c r="AF46" s="107"/>
      <c r="AG46" s="107"/>
      <c r="AH46" s="107"/>
    </row>
    <row r="47" spans="1:34" ht="15.75" customHeight="1">
      <c r="A47" s="694"/>
      <c r="B47" s="707"/>
      <c r="C47" s="112">
        <v>132352</v>
      </c>
      <c r="D47" s="69" t="s">
        <v>101</v>
      </c>
      <c r="E47" s="70">
        <v>2000</v>
      </c>
      <c r="F47" s="71">
        <v>1000</v>
      </c>
      <c r="G47" s="72">
        <v>110</v>
      </c>
      <c r="H47" s="73">
        <v>1</v>
      </c>
      <c r="I47" s="74">
        <f t="shared" si="5"/>
        <v>2</v>
      </c>
      <c r="J47" s="75">
        <f t="shared" si="6"/>
        <v>0.22</v>
      </c>
      <c r="K47" s="76">
        <v>6868</v>
      </c>
      <c r="L47" s="77">
        <f t="shared" si="2"/>
        <v>868.8</v>
      </c>
      <c r="M47" s="263">
        <f t="shared" si="4"/>
        <v>1042.56</v>
      </c>
      <c r="N47" s="79">
        <v>7898.2</v>
      </c>
      <c r="O47" s="166">
        <f t="shared" si="3"/>
        <v>9477.84</v>
      </c>
      <c r="P47" s="109"/>
      <c r="Q47" s="109"/>
      <c r="R47" s="109"/>
      <c r="S47" s="107"/>
      <c r="T47" s="107"/>
      <c r="U47" s="110"/>
      <c r="V47" s="110"/>
      <c r="Z47" s="107"/>
      <c r="AA47" s="107"/>
      <c r="AB47" s="107"/>
      <c r="AC47" s="107"/>
      <c r="AD47" s="107"/>
      <c r="AE47" s="107"/>
      <c r="AF47" s="107"/>
      <c r="AG47" s="107"/>
      <c r="AH47" s="107"/>
    </row>
    <row r="48" spans="1:34" ht="15.75" customHeight="1">
      <c r="A48" s="694"/>
      <c r="B48" s="707"/>
      <c r="C48" s="113">
        <v>132358</v>
      </c>
      <c r="D48" s="189" t="s">
        <v>101</v>
      </c>
      <c r="E48" s="190">
        <v>2000</v>
      </c>
      <c r="F48" s="191">
        <v>1000</v>
      </c>
      <c r="G48" s="192">
        <v>120</v>
      </c>
      <c r="H48" s="193">
        <v>1</v>
      </c>
      <c r="I48" s="194">
        <f t="shared" si="5"/>
        <v>2</v>
      </c>
      <c r="J48" s="195">
        <f t="shared" si="6"/>
        <v>0.24</v>
      </c>
      <c r="K48" s="196">
        <v>6812</v>
      </c>
      <c r="L48" s="197">
        <f t="shared" si="2"/>
        <v>940.06</v>
      </c>
      <c r="M48" s="263">
        <f t="shared" si="4"/>
        <v>1128.072</v>
      </c>
      <c r="N48" s="199">
        <v>7833.8</v>
      </c>
      <c r="O48" s="166">
        <f t="shared" si="3"/>
        <v>9400.56</v>
      </c>
      <c r="P48" s="109"/>
      <c r="Q48" s="109"/>
      <c r="R48" s="109"/>
      <c r="S48" s="107"/>
      <c r="T48" s="107"/>
      <c r="U48" s="110"/>
      <c r="V48" s="110"/>
      <c r="Z48" s="107"/>
      <c r="AA48" s="107"/>
      <c r="AB48" s="107"/>
      <c r="AC48" s="107"/>
      <c r="AD48" s="107"/>
      <c r="AE48" s="107"/>
      <c r="AF48" s="107"/>
      <c r="AG48" s="107"/>
      <c r="AH48" s="107"/>
    </row>
    <row r="49" spans="1:34" ht="15.75" customHeight="1">
      <c r="A49" s="688" t="s">
        <v>72</v>
      </c>
      <c r="B49" s="724" t="s">
        <v>133</v>
      </c>
      <c r="C49" s="112">
        <v>102765</v>
      </c>
      <c r="D49" s="276" t="s">
        <v>100</v>
      </c>
      <c r="E49" s="277">
        <v>7000</v>
      </c>
      <c r="F49" s="278">
        <v>1000</v>
      </c>
      <c r="G49" s="279">
        <v>25</v>
      </c>
      <c r="H49" s="280">
        <v>1</v>
      </c>
      <c r="I49" s="281">
        <f t="shared" si="5"/>
        <v>7</v>
      </c>
      <c r="J49" s="282">
        <f t="shared" si="6"/>
        <v>0.175</v>
      </c>
      <c r="K49" s="283">
        <v>9056</v>
      </c>
      <c r="L49" s="284">
        <f t="shared" si="2"/>
        <v>260.36</v>
      </c>
      <c r="M49" s="263">
        <f t="shared" si="4"/>
        <v>312.432</v>
      </c>
      <c r="N49" s="286">
        <v>10414.4</v>
      </c>
      <c r="O49" s="166">
        <f t="shared" si="3"/>
        <v>12497.279999999999</v>
      </c>
      <c r="P49" s="109"/>
      <c r="Q49" s="109"/>
      <c r="R49" s="109"/>
      <c r="S49" s="107"/>
      <c r="T49" s="107"/>
      <c r="U49" s="110"/>
      <c r="V49" s="110"/>
      <c r="Z49" s="107"/>
      <c r="AA49" s="107"/>
      <c r="AB49" s="107"/>
      <c r="AC49" s="107"/>
      <c r="AD49" s="107"/>
      <c r="AE49" s="107"/>
      <c r="AF49" s="107"/>
      <c r="AG49" s="107"/>
      <c r="AH49" s="107"/>
    </row>
    <row r="50" spans="1:34" ht="15.75" customHeight="1">
      <c r="A50" s="694"/>
      <c r="B50" s="707"/>
      <c r="C50" s="112">
        <v>66439</v>
      </c>
      <c r="D50" s="242" t="s">
        <v>100</v>
      </c>
      <c r="E50" s="243">
        <v>7000</v>
      </c>
      <c r="F50" s="244">
        <v>1000</v>
      </c>
      <c r="G50" s="245">
        <v>30</v>
      </c>
      <c r="H50" s="246">
        <v>1</v>
      </c>
      <c r="I50" s="247">
        <f t="shared" si="5"/>
        <v>7</v>
      </c>
      <c r="J50" s="248">
        <f t="shared" si="6"/>
        <v>0.21</v>
      </c>
      <c r="K50" s="249">
        <v>8388</v>
      </c>
      <c r="L50" s="250">
        <f t="shared" si="2"/>
        <v>289.39</v>
      </c>
      <c r="M50" s="263">
        <f t="shared" si="4"/>
        <v>347.268</v>
      </c>
      <c r="N50" s="252">
        <v>9646.2</v>
      </c>
      <c r="O50" s="166">
        <f t="shared" si="3"/>
        <v>11575.44</v>
      </c>
      <c r="P50" s="109"/>
      <c r="Q50" s="109"/>
      <c r="R50" s="109"/>
      <c r="S50" s="107"/>
      <c r="T50" s="107"/>
      <c r="U50" s="110"/>
      <c r="V50" s="110"/>
      <c r="Z50" s="107"/>
      <c r="AA50" s="107"/>
      <c r="AB50" s="107"/>
      <c r="AC50" s="107"/>
      <c r="AD50" s="107"/>
      <c r="AE50" s="107"/>
      <c r="AF50" s="107"/>
      <c r="AG50" s="107"/>
      <c r="AH50" s="107"/>
    </row>
    <row r="51" spans="1:34" ht="15.75" customHeight="1">
      <c r="A51" s="694"/>
      <c r="B51" s="707"/>
      <c r="C51" s="112">
        <v>66534</v>
      </c>
      <c r="D51" s="242" t="s">
        <v>100</v>
      </c>
      <c r="E51" s="243">
        <v>5000</v>
      </c>
      <c r="F51" s="244">
        <v>1000</v>
      </c>
      <c r="G51" s="245">
        <v>40</v>
      </c>
      <c r="H51" s="246">
        <v>1</v>
      </c>
      <c r="I51" s="247">
        <f t="shared" si="5"/>
        <v>5</v>
      </c>
      <c r="J51" s="248">
        <f t="shared" si="6"/>
        <v>0.2</v>
      </c>
      <c r="K51" s="249">
        <v>7992</v>
      </c>
      <c r="L51" s="250">
        <f t="shared" si="2"/>
        <v>367.63</v>
      </c>
      <c r="M51" s="263">
        <f t="shared" si="4"/>
        <v>441.156</v>
      </c>
      <c r="N51" s="252">
        <v>9190.8</v>
      </c>
      <c r="O51" s="166">
        <f t="shared" si="3"/>
        <v>11028.96</v>
      </c>
      <c r="P51" s="109"/>
      <c r="Q51" s="109"/>
      <c r="R51" s="109"/>
      <c r="S51" s="107"/>
      <c r="T51" s="107"/>
      <c r="U51" s="110"/>
      <c r="V51" s="110"/>
      <c r="Z51" s="107"/>
      <c r="AA51" s="107"/>
      <c r="AB51" s="107"/>
      <c r="AC51" s="107"/>
      <c r="AD51" s="107"/>
      <c r="AE51" s="107"/>
      <c r="AF51" s="107"/>
      <c r="AG51" s="107"/>
      <c r="AH51" s="107"/>
    </row>
    <row r="52" spans="1:34" ht="15.75" customHeight="1">
      <c r="A52" s="694"/>
      <c r="B52" s="707"/>
      <c r="C52" s="112">
        <v>67619</v>
      </c>
      <c r="D52" s="242" t="s">
        <v>99</v>
      </c>
      <c r="E52" s="243">
        <v>4000</v>
      </c>
      <c r="F52" s="244">
        <v>1000</v>
      </c>
      <c r="G52" s="245">
        <v>50</v>
      </c>
      <c r="H52" s="246">
        <v>1</v>
      </c>
      <c r="I52" s="247">
        <f t="shared" si="5"/>
        <v>4</v>
      </c>
      <c r="J52" s="248">
        <f t="shared" si="6"/>
        <v>0.2</v>
      </c>
      <c r="K52" s="249">
        <v>7464</v>
      </c>
      <c r="L52" s="250">
        <f t="shared" si="2"/>
        <v>429.18</v>
      </c>
      <c r="M52" s="263">
        <f t="shared" si="4"/>
        <v>515.016</v>
      </c>
      <c r="N52" s="252">
        <v>8583.6</v>
      </c>
      <c r="O52" s="166">
        <f t="shared" si="3"/>
        <v>10300.32</v>
      </c>
      <c r="P52" s="109"/>
      <c r="Q52" s="109"/>
      <c r="R52" s="109"/>
      <c r="S52" s="107"/>
      <c r="T52" s="107"/>
      <c r="U52" s="110"/>
      <c r="V52" s="110"/>
      <c r="Z52" s="107"/>
      <c r="AA52" s="107"/>
      <c r="AB52" s="107"/>
      <c r="AC52" s="107"/>
      <c r="AD52" s="107"/>
      <c r="AE52" s="107"/>
      <c r="AF52" s="107"/>
      <c r="AG52" s="107"/>
      <c r="AH52" s="107"/>
    </row>
    <row r="53" spans="1:34" ht="15.75" customHeight="1">
      <c r="A53" s="694"/>
      <c r="B53" s="707"/>
      <c r="C53" s="112">
        <v>82649</v>
      </c>
      <c r="D53" s="69" t="s">
        <v>101</v>
      </c>
      <c r="E53" s="70">
        <v>2000</v>
      </c>
      <c r="F53" s="71">
        <v>1000</v>
      </c>
      <c r="G53" s="72">
        <v>60</v>
      </c>
      <c r="H53" s="73">
        <v>1</v>
      </c>
      <c r="I53" s="74">
        <f t="shared" si="5"/>
        <v>2</v>
      </c>
      <c r="J53" s="75">
        <f t="shared" si="6"/>
        <v>0.12</v>
      </c>
      <c r="K53" s="76">
        <v>7468</v>
      </c>
      <c r="L53" s="77">
        <f t="shared" si="2"/>
        <v>515.29</v>
      </c>
      <c r="M53" s="263">
        <f t="shared" si="4"/>
        <v>618.348</v>
      </c>
      <c r="N53" s="79">
        <v>8588.2</v>
      </c>
      <c r="O53" s="166">
        <f t="shared" si="3"/>
        <v>10305.84</v>
      </c>
      <c r="P53" s="109"/>
      <c r="Q53" s="109"/>
      <c r="R53" s="109"/>
      <c r="S53" s="107"/>
      <c r="T53" s="107"/>
      <c r="U53" s="110"/>
      <c r="V53" s="110"/>
      <c r="Z53" s="107"/>
      <c r="AA53" s="107"/>
      <c r="AB53" s="107"/>
      <c r="AC53" s="107"/>
      <c r="AD53" s="107"/>
      <c r="AE53" s="107"/>
      <c r="AF53" s="107"/>
      <c r="AG53" s="107"/>
      <c r="AH53" s="107"/>
    </row>
    <row r="54" spans="1:34" ht="15.75" customHeight="1">
      <c r="A54" s="694"/>
      <c r="B54" s="707"/>
      <c r="C54" s="112">
        <v>78311</v>
      </c>
      <c r="D54" s="242" t="s">
        <v>100</v>
      </c>
      <c r="E54" s="243">
        <v>2000</v>
      </c>
      <c r="F54" s="244">
        <v>1000</v>
      </c>
      <c r="G54" s="245">
        <v>70</v>
      </c>
      <c r="H54" s="246">
        <v>1</v>
      </c>
      <c r="I54" s="247">
        <f t="shared" si="5"/>
        <v>2</v>
      </c>
      <c r="J54" s="248">
        <f t="shared" si="6"/>
        <v>0.14</v>
      </c>
      <c r="K54" s="249">
        <v>7296</v>
      </c>
      <c r="L54" s="250">
        <f t="shared" si="2"/>
        <v>587.33</v>
      </c>
      <c r="M54" s="263">
        <f t="shared" si="4"/>
        <v>704.796</v>
      </c>
      <c r="N54" s="252">
        <v>8390.4</v>
      </c>
      <c r="O54" s="166">
        <f t="shared" si="3"/>
        <v>10068.48</v>
      </c>
      <c r="P54" s="109"/>
      <c r="Q54" s="109"/>
      <c r="R54" s="109"/>
      <c r="S54" s="107"/>
      <c r="T54" s="107"/>
      <c r="U54" s="110"/>
      <c r="V54" s="110"/>
      <c r="Z54" s="107"/>
      <c r="AA54" s="107"/>
      <c r="AB54" s="107"/>
      <c r="AC54" s="107"/>
      <c r="AD54" s="107"/>
      <c r="AE54" s="107"/>
      <c r="AF54" s="107"/>
      <c r="AG54" s="107"/>
      <c r="AH54" s="107"/>
    </row>
    <row r="55" spans="1:34" ht="15.75" customHeight="1">
      <c r="A55" s="694"/>
      <c r="B55" s="707"/>
      <c r="C55" s="112">
        <v>78908</v>
      </c>
      <c r="D55" s="242" t="s">
        <v>100</v>
      </c>
      <c r="E55" s="243">
        <v>2000</v>
      </c>
      <c r="F55" s="244">
        <v>1000</v>
      </c>
      <c r="G55" s="245">
        <v>80</v>
      </c>
      <c r="H55" s="246">
        <v>1</v>
      </c>
      <c r="I55" s="247">
        <f t="shared" si="5"/>
        <v>2</v>
      </c>
      <c r="J55" s="248">
        <f t="shared" si="6"/>
        <v>0.16</v>
      </c>
      <c r="K55" s="249">
        <v>7056</v>
      </c>
      <c r="L55" s="250">
        <f t="shared" si="2"/>
        <v>649.15</v>
      </c>
      <c r="M55" s="263">
        <f t="shared" si="4"/>
        <v>778.9799999999999</v>
      </c>
      <c r="N55" s="252">
        <v>8114.4</v>
      </c>
      <c r="O55" s="166">
        <f t="shared" si="3"/>
        <v>9737.279999999999</v>
      </c>
      <c r="P55" s="109"/>
      <c r="Q55" s="109"/>
      <c r="R55" s="109"/>
      <c r="S55" s="107"/>
      <c r="T55" s="107"/>
      <c r="U55" s="110"/>
      <c r="V55" s="110"/>
      <c r="Z55" s="107"/>
      <c r="AA55" s="107"/>
      <c r="AB55" s="107"/>
      <c r="AC55" s="107"/>
      <c r="AD55" s="107"/>
      <c r="AE55" s="107"/>
      <c r="AF55" s="107"/>
      <c r="AG55" s="107"/>
      <c r="AH55" s="107"/>
    </row>
    <row r="56" spans="1:34" ht="15.75" customHeight="1">
      <c r="A56" s="694"/>
      <c r="B56" s="707"/>
      <c r="C56" s="112">
        <v>84236</v>
      </c>
      <c r="D56" s="69" t="s">
        <v>101</v>
      </c>
      <c r="E56" s="70">
        <v>2000</v>
      </c>
      <c r="F56" s="71">
        <v>1000</v>
      </c>
      <c r="G56" s="72">
        <v>90</v>
      </c>
      <c r="H56" s="73">
        <v>1</v>
      </c>
      <c r="I56" s="74">
        <f t="shared" si="5"/>
        <v>2</v>
      </c>
      <c r="J56" s="75">
        <f t="shared" si="6"/>
        <v>0.18</v>
      </c>
      <c r="K56" s="76">
        <v>7080</v>
      </c>
      <c r="L56" s="77">
        <f t="shared" si="2"/>
        <v>732.78</v>
      </c>
      <c r="M56" s="263">
        <f t="shared" si="4"/>
        <v>879.3359999999999</v>
      </c>
      <c r="N56" s="79">
        <v>8142</v>
      </c>
      <c r="O56" s="166">
        <f t="shared" si="3"/>
        <v>9770.4</v>
      </c>
      <c r="P56" s="109"/>
      <c r="Q56" s="109"/>
      <c r="R56" s="109"/>
      <c r="S56" s="107"/>
      <c r="T56" s="107"/>
      <c r="U56" s="110"/>
      <c r="V56" s="110"/>
      <c r="Z56" s="107"/>
      <c r="AA56" s="107"/>
      <c r="AB56" s="107"/>
      <c r="AC56" s="107"/>
      <c r="AD56" s="107"/>
      <c r="AE56" s="107"/>
      <c r="AF56" s="107"/>
      <c r="AG56" s="107"/>
      <c r="AH56" s="107"/>
    </row>
    <row r="57" spans="1:34" ht="15.75" customHeight="1">
      <c r="A57" s="689"/>
      <c r="B57" s="725"/>
      <c r="C57" s="112">
        <v>78307</v>
      </c>
      <c r="D57" s="288" t="s">
        <v>100</v>
      </c>
      <c r="E57" s="289">
        <v>2000</v>
      </c>
      <c r="F57" s="290">
        <v>1000</v>
      </c>
      <c r="G57" s="291">
        <v>100</v>
      </c>
      <c r="H57" s="292">
        <v>1</v>
      </c>
      <c r="I57" s="293">
        <f t="shared" si="5"/>
        <v>2</v>
      </c>
      <c r="J57" s="294">
        <f t="shared" si="6"/>
        <v>0.2</v>
      </c>
      <c r="K57" s="295">
        <v>6968</v>
      </c>
      <c r="L57" s="296">
        <f t="shared" si="2"/>
        <v>801.32</v>
      </c>
      <c r="M57" s="263">
        <f t="shared" si="4"/>
        <v>961.5840000000001</v>
      </c>
      <c r="N57" s="297">
        <v>8013.2</v>
      </c>
      <c r="O57" s="166">
        <f t="shared" si="3"/>
        <v>9615.84</v>
      </c>
      <c r="P57" s="109"/>
      <c r="Q57" s="109"/>
      <c r="R57" s="109"/>
      <c r="S57" s="107"/>
      <c r="T57" s="107"/>
      <c r="U57" s="110"/>
      <c r="V57" s="110"/>
      <c r="Z57" s="107"/>
      <c r="AA57" s="107"/>
      <c r="AB57" s="107"/>
      <c r="AC57" s="107"/>
      <c r="AD57" s="107"/>
      <c r="AE57" s="107"/>
      <c r="AF57" s="107"/>
      <c r="AG57" s="107"/>
      <c r="AH57" s="107"/>
    </row>
    <row r="58" spans="1:34" ht="15.75" customHeight="1">
      <c r="A58" s="694" t="s">
        <v>73</v>
      </c>
      <c r="B58" s="705" t="s">
        <v>134</v>
      </c>
      <c r="C58" s="114">
        <v>130487</v>
      </c>
      <c r="D58" s="178" t="s">
        <v>101</v>
      </c>
      <c r="E58" s="179">
        <v>7000</v>
      </c>
      <c r="F58" s="180">
        <v>1000</v>
      </c>
      <c r="G58" s="181">
        <v>25</v>
      </c>
      <c r="H58" s="182">
        <v>1</v>
      </c>
      <c r="I58" s="183">
        <f t="shared" si="5"/>
        <v>7</v>
      </c>
      <c r="J58" s="184">
        <f t="shared" si="6"/>
        <v>0.175</v>
      </c>
      <c r="K58" s="185">
        <v>20724</v>
      </c>
      <c r="L58" s="186">
        <f t="shared" si="2"/>
        <v>595.82</v>
      </c>
      <c r="M58" s="263">
        <f t="shared" si="4"/>
        <v>714.984</v>
      </c>
      <c r="N58" s="188">
        <v>23832.6</v>
      </c>
      <c r="O58" s="166">
        <f t="shared" si="3"/>
        <v>28599.12</v>
      </c>
      <c r="P58" s="109"/>
      <c r="Q58" s="109"/>
      <c r="R58" s="109"/>
      <c r="S58" s="107"/>
      <c r="T58" s="107"/>
      <c r="U58" s="110"/>
      <c r="V58" s="110"/>
      <c r="Z58" s="107"/>
      <c r="AA58" s="107"/>
      <c r="AB58" s="107"/>
      <c r="AC58" s="107"/>
      <c r="AD58" s="107"/>
      <c r="AE58" s="107"/>
      <c r="AF58" s="107"/>
      <c r="AG58" s="107"/>
      <c r="AH58" s="107"/>
    </row>
    <row r="59" spans="1:34" ht="15.75" customHeight="1">
      <c r="A59" s="694"/>
      <c r="B59" s="705"/>
      <c r="C59" s="112">
        <v>98488</v>
      </c>
      <c r="D59" s="69" t="s">
        <v>101</v>
      </c>
      <c r="E59" s="70">
        <v>7000</v>
      </c>
      <c r="F59" s="71">
        <v>1000</v>
      </c>
      <c r="G59" s="72">
        <v>30</v>
      </c>
      <c r="H59" s="73">
        <v>1</v>
      </c>
      <c r="I59" s="74">
        <f t="shared" si="5"/>
        <v>7</v>
      </c>
      <c r="J59" s="75">
        <f t="shared" si="6"/>
        <v>0.21</v>
      </c>
      <c r="K59" s="76">
        <v>17560</v>
      </c>
      <c r="L59" s="77">
        <f t="shared" si="2"/>
        <v>605.82</v>
      </c>
      <c r="M59" s="263">
        <f t="shared" si="4"/>
        <v>726.984</v>
      </c>
      <c r="N59" s="79">
        <v>20194</v>
      </c>
      <c r="O59" s="166">
        <f t="shared" si="3"/>
        <v>24232.8</v>
      </c>
      <c r="P59" s="109"/>
      <c r="Q59" s="109"/>
      <c r="R59" s="109"/>
      <c r="S59" s="107"/>
      <c r="T59" s="107"/>
      <c r="U59" s="110"/>
      <c r="V59" s="110"/>
      <c r="Z59" s="107"/>
      <c r="AA59" s="107"/>
      <c r="AB59" s="107"/>
      <c r="AC59" s="107"/>
      <c r="AD59" s="107"/>
      <c r="AE59" s="107"/>
      <c r="AF59" s="107"/>
      <c r="AG59" s="107"/>
      <c r="AH59" s="107"/>
    </row>
    <row r="60" spans="1:34" ht="15.75" customHeight="1">
      <c r="A60" s="694"/>
      <c r="B60" s="705"/>
      <c r="C60" s="112">
        <v>98483</v>
      </c>
      <c r="D60" s="69" t="s">
        <v>101</v>
      </c>
      <c r="E60" s="70">
        <v>5000</v>
      </c>
      <c r="F60" s="71">
        <v>1000</v>
      </c>
      <c r="G60" s="72">
        <v>40</v>
      </c>
      <c r="H60" s="73">
        <v>1</v>
      </c>
      <c r="I60" s="74">
        <f t="shared" si="5"/>
        <v>5</v>
      </c>
      <c r="J60" s="75">
        <f t="shared" si="6"/>
        <v>0.2</v>
      </c>
      <c r="K60" s="76">
        <v>15320</v>
      </c>
      <c r="L60" s="77">
        <f t="shared" si="2"/>
        <v>704.72</v>
      </c>
      <c r="M60" s="263">
        <f t="shared" si="4"/>
        <v>845.664</v>
      </c>
      <c r="N60" s="79">
        <v>17618</v>
      </c>
      <c r="O60" s="166">
        <f t="shared" si="3"/>
        <v>21141.6</v>
      </c>
      <c r="P60" s="109"/>
      <c r="Q60" s="109"/>
      <c r="R60" s="109"/>
      <c r="S60" s="107"/>
      <c r="T60" s="107"/>
      <c r="U60" s="110"/>
      <c r="V60" s="110"/>
      <c r="Z60" s="107"/>
      <c r="AA60" s="107"/>
      <c r="AB60" s="107"/>
      <c r="AC60" s="107"/>
      <c r="AD60" s="107"/>
      <c r="AE60" s="107"/>
      <c r="AF60" s="107"/>
      <c r="AG60" s="107"/>
      <c r="AH60" s="107"/>
    </row>
    <row r="61" spans="1:34" ht="15.75" customHeight="1">
      <c r="A61" s="694"/>
      <c r="B61" s="705"/>
      <c r="C61" s="112">
        <v>98481</v>
      </c>
      <c r="D61" s="69" t="s">
        <v>101</v>
      </c>
      <c r="E61" s="70">
        <v>4000</v>
      </c>
      <c r="F61" s="71">
        <v>1000</v>
      </c>
      <c r="G61" s="72">
        <v>50</v>
      </c>
      <c r="H61" s="73">
        <v>1</v>
      </c>
      <c r="I61" s="74">
        <f t="shared" si="5"/>
        <v>4</v>
      </c>
      <c r="J61" s="75">
        <f t="shared" si="6"/>
        <v>0.2</v>
      </c>
      <c r="K61" s="76">
        <v>13804</v>
      </c>
      <c r="L61" s="77">
        <f t="shared" si="2"/>
        <v>793.73</v>
      </c>
      <c r="M61" s="263">
        <f t="shared" si="4"/>
        <v>952.476</v>
      </c>
      <c r="N61" s="79">
        <v>15874.6</v>
      </c>
      <c r="O61" s="166">
        <f t="shared" si="3"/>
        <v>19049.52</v>
      </c>
      <c r="P61" s="109"/>
      <c r="Q61" s="109"/>
      <c r="R61" s="109"/>
      <c r="S61" s="107"/>
      <c r="T61" s="107"/>
      <c r="U61" s="110"/>
      <c r="V61" s="110"/>
      <c r="Z61" s="107"/>
      <c r="AA61" s="107"/>
      <c r="AB61" s="107"/>
      <c r="AC61" s="107"/>
      <c r="AD61" s="107"/>
      <c r="AE61" s="107"/>
      <c r="AF61" s="107"/>
      <c r="AG61" s="107"/>
      <c r="AH61" s="107"/>
    </row>
    <row r="62" spans="1:34" ht="15.75" customHeight="1">
      <c r="A62" s="694"/>
      <c r="B62" s="705"/>
      <c r="C62" s="112">
        <v>113570</v>
      </c>
      <c r="D62" s="69" t="s">
        <v>101</v>
      </c>
      <c r="E62" s="70">
        <v>2000</v>
      </c>
      <c r="F62" s="71">
        <v>1000</v>
      </c>
      <c r="G62" s="72">
        <v>60</v>
      </c>
      <c r="H62" s="73">
        <v>1</v>
      </c>
      <c r="I62" s="74">
        <f t="shared" si="5"/>
        <v>2</v>
      </c>
      <c r="J62" s="75">
        <f t="shared" si="6"/>
        <v>0.12</v>
      </c>
      <c r="K62" s="76">
        <v>12832</v>
      </c>
      <c r="L62" s="77">
        <f t="shared" si="2"/>
        <v>885.41</v>
      </c>
      <c r="M62" s="263">
        <f t="shared" si="4"/>
        <v>1062.492</v>
      </c>
      <c r="N62" s="79">
        <v>14756.8</v>
      </c>
      <c r="O62" s="166">
        <f t="shared" si="3"/>
        <v>17708.16</v>
      </c>
      <c r="P62" s="109"/>
      <c r="Q62" s="109"/>
      <c r="R62" s="109"/>
      <c r="S62" s="107"/>
      <c r="T62" s="107"/>
      <c r="U62" s="110"/>
      <c r="V62" s="110"/>
      <c r="Z62" s="107"/>
      <c r="AA62" s="107"/>
      <c r="AB62" s="107"/>
      <c r="AC62" s="107"/>
      <c r="AD62" s="107"/>
      <c r="AE62" s="107"/>
      <c r="AF62" s="107"/>
      <c r="AG62" s="107"/>
      <c r="AH62" s="107"/>
    </row>
    <row r="63" spans="1:34" ht="15.75" customHeight="1">
      <c r="A63" s="694"/>
      <c r="B63" s="705"/>
      <c r="C63" s="112">
        <v>98478</v>
      </c>
      <c r="D63" s="69" t="s">
        <v>101</v>
      </c>
      <c r="E63" s="70">
        <v>2000</v>
      </c>
      <c r="F63" s="71">
        <v>1000</v>
      </c>
      <c r="G63" s="72">
        <v>70</v>
      </c>
      <c r="H63" s="73">
        <v>1</v>
      </c>
      <c r="I63" s="74">
        <f t="shared" si="5"/>
        <v>2</v>
      </c>
      <c r="J63" s="75">
        <f t="shared" si="6"/>
        <v>0.14</v>
      </c>
      <c r="K63" s="76">
        <v>12204</v>
      </c>
      <c r="L63" s="77">
        <f t="shared" si="2"/>
        <v>982.42</v>
      </c>
      <c r="M63" s="263">
        <f t="shared" si="4"/>
        <v>1178.904</v>
      </c>
      <c r="N63" s="79">
        <v>14034.6</v>
      </c>
      <c r="O63" s="166">
        <f t="shared" si="3"/>
        <v>16841.52</v>
      </c>
      <c r="P63" s="109"/>
      <c r="Q63" s="109"/>
      <c r="R63" s="109"/>
      <c r="S63" s="107"/>
      <c r="T63" s="107"/>
      <c r="U63" s="110"/>
      <c r="V63" s="110"/>
      <c r="Z63" s="107"/>
      <c r="AA63" s="107"/>
      <c r="AB63" s="107"/>
      <c r="AC63" s="107"/>
      <c r="AD63" s="107"/>
      <c r="AE63" s="107"/>
      <c r="AF63" s="107"/>
      <c r="AG63" s="107"/>
      <c r="AH63" s="107"/>
    </row>
    <row r="64" spans="1:34" ht="15.75" customHeight="1">
      <c r="A64" s="694"/>
      <c r="B64" s="705"/>
      <c r="C64" s="112">
        <v>98479</v>
      </c>
      <c r="D64" s="69" t="s">
        <v>101</v>
      </c>
      <c r="E64" s="70">
        <v>2000</v>
      </c>
      <c r="F64" s="71">
        <v>1000</v>
      </c>
      <c r="G64" s="72">
        <v>80</v>
      </c>
      <c r="H64" s="73">
        <v>1</v>
      </c>
      <c r="I64" s="74">
        <f t="shared" si="5"/>
        <v>2</v>
      </c>
      <c r="J64" s="75">
        <f t="shared" si="6"/>
        <v>0.16</v>
      </c>
      <c r="K64" s="76">
        <v>11528</v>
      </c>
      <c r="L64" s="77">
        <f t="shared" si="2"/>
        <v>1060.58</v>
      </c>
      <c r="M64" s="263">
        <f t="shared" si="4"/>
        <v>1272.696</v>
      </c>
      <c r="N64" s="79">
        <v>13257.2</v>
      </c>
      <c r="O64" s="166">
        <f t="shared" si="3"/>
        <v>15908.64</v>
      </c>
      <c r="P64" s="109"/>
      <c r="Q64" s="109"/>
      <c r="R64" s="109"/>
      <c r="S64" s="107"/>
      <c r="T64" s="107"/>
      <c r="U64" s="110"/>
      <c r="V64" s="110"/>
      <c r="Z64" s="107"/>
      <c r="AA64" s="107"/>
      <c r="AB64" s="107"/>
      <c r="AC64" s="107"/>
      <c r="AD64" s="107"/>
      <c r="AE64" s="107"/>
      <c r="AF64" s="107"/>
      <c r="AG64" s="107"/>
      <c r="AH64" s="107"/>
    </row>
    <row r="65" spans="1:34" ht="15.75" customHeight="1">
      <c r="A65" s="694"/>
      <c r="B65" s="705"/>
      <c r="C65" s="112">
        <v>113569</v>
      </c>
      <c r="D65" s="69" t="s">
        <v>101</v>
      </c>
      <c r="E65" s="70">
        <v>2000</v>
      </c>
      <c r="F65" s="71">
        <v>1000</v>
      </c>
      <c r="G65" s="72">
        <v>90</v>
      </c>
      <c r="H65" s="73">
        <v>1</v>
      </c>
      <c r="I65" s="74">
        <f t="shared" si="5"/>
        <v>2</v>
      </c>
      <c r="J65" s="75">
        <f t="shared" si="6"/>
        <v>0.18</v>
      </c>
      <c r="K65" s="76">
        <v>11068</v>
      </c>
      <c r="L65" s="77">
        <f t="shared" si="2"/>
        <v>1145.54</v>
      </c>
      <c r="M65" s="263">
        <f t="shared" si="4"/>
        <v>1374.648</v>
      </c>
      <c r="N65" s="79">
        <v>12728.2</v>
      </c>
      <c r="O65" s="166">
        <f t="shared" si="3"/>
        <v>15273.84</v>
      </c>
      <c r="P65" s="109"/>
      <c r="Q65" s="109"/>
      <c r="R65" s="109"/>
      <c r="S65" s="107"/>
      <c r="T65" s="107"/>
      <c r="U65" s="110"/>
      <c r="V65" s="110"/>
      <c r="Z65" s="107"/>
      <c r="AA65" s="107"/>
      <c r="AB65" s="107"/>
      <c r="AC65" s="107"/>
      <c r="AD65" s="107"/>
      <c r="AE65" s="107"/>
      <c r="AF65" s="107"/>
      <c r="AG65" s="107"/>
      <c r="AH65" s="107"/>
    </row>
    <row r="66" spans="1:34" ht="15.75" customHeight="1">
      <c r="A66" s="694"/>
      <c r="B66" s="705"/>
      <c r="C66" s="113">
        <v>102577</v>
      </c>
      <c r="D66" s="189" t="s">
        <v>101</v>
      </c>
      <c r="E66" s="190">
        <v>2000</v>
      </c>
      <c r="F66" s="191">
        <v>1000</v>
      </c>
      <c r="G66" s="192">
        <v>100</v>
      </c>
      <c r="H66" s="193">
        <v>1</v>
      </c>
      <c r="I66" s="194">
        <f t="shared" si="5"/>
        <v>2</v>
      </c>
      <c r="J66" s="195">
        <f t="shared" si="6"/>
        <v>0.2</v>
      </c>
      <c r="K66" s="196">
        <v>10900</v>
      </c>
      <c r="L66" s="197">
        <f t="shared" si="2"/>
        <v>1253.5</v>
      </c>
      <c r="M66" s="263">
        <f t="shared" si="4"/>
        <v>1504.2</v>
      </c>
      <c r="N66" s="199">
        <v>12535</v>
      </c>
      <c r="O66" s="166">
        <f t="shared" si="3"/>
        <v>15042</v>
      </c>
      <c r="P66" s="109"/>
      <c r="Q66" s="109"/>
      <c r="R66" s="109"/>
      <c r="S66" s="107"/>
      <c r="T66" s="107"/>
      <c r="U66" s="110"/>
      <c r="V66" s="110"/>
      <c r="Z66" s="107"/>
      <c r="AA66" s="107"/>
      <c r="AB66" s="107"/>
      <c r="AC66" s="107"/>
      <c r="AD66" s="107"/>
      <c r="AE66" s="107"/>
      <c r="AF66" s="107"/>
      <c r="AG66" s="107"/>
      <c r="AH66" s="107"/>
    </row>
    <row r="67" spans="1:35" s="116" customFormat="1" ht="15.75" customHeight="1">
      <c r="A67" s="688" t="s">
        <v>74</v>
      </c>
      <c r="B67" s="704" t="s">
        <v>134</v>
      </c>
      <c r="C67" s="112">
        <v>132342</v>
      </c>
      <c r="D67" s="276" t="s">
        <v>100</v>
      </c>
      <c r="E67" s="277">
        <v>7000</v>
      </c>
      <c r="F67" s="278">
        <v>1000</v>
      </c>
      <c r="G67" s="279">
        <v>25</v>
      </c>
      <c r="H67" s="280">
        <v>1</v>
      </c>
      <c r="I67" s="281">
        <f t="shared" si="5"/>
        <v>7</v>
      </c>
      <c r="J67" s="282">
        <f t="shared" si="6"/>
        <v>0.175</v>
      </c>
      <c r="K67" s="283">
        <v>10800</v>
      </c>
      <c r="L67" s="284">
        <f t="shared" si="2"/>
        <v>310.5</v>
      </c>
      <c r="M67" s="263">
        <f t="shared" si="4"/>
        <v>372.59999999999997</v>
      </c>
      <c r="N67" s="286">
        <v>12420</v>
      </c>
      <c r="O67" s="166">
        <f t="shared" si="3"/>
        <v>14904</v>
      </c>
      <c r="P67" s="109"/>
      <c r="Q67" s="109"/>
      <c r="R67" s="109"/>
      <c r="S67" s="107"/>
      <c r="T67" s="107"/>
      <c r="U67" s="110"/>
      <c r="V67" s="110"/>
      <c r="W67" s="106"/>
      <c r="X67" s="106"/>
      <c r="Y67" s="106"/>
      <c r="Z67" s="107"/>
      <c r="AA67" s="107"/>
      <c r="AB67" s="107"/>
      <c r="AC67" s="107"/>
      <c r="AD67" s="107"/>
      <c r="AE67" s="107"/>
      <c r="AF67" s="107"/>
      <c r="AG67" s="107"/>
      <c r="AH67" s="107"/>
      <c r="AI67" s="106"/>
    </row>
    <row r="68" spans="1:34" ht="15.75" customHeight="1">
      <c r="A68" s="694"/>
      <c r="B68" s="705"/>
      <c r="C68" s="112">
        <v>67838</v>
      </c>
      <c r="D68" s="69" t="s">
        <v>101</v>
      </c>
      <c r="E68" s="70">
        <v>7000</v>
      </c>
      <c r="F68" s="71">
        <v>1000</v>
      </c>
      <c r="G68" s="72">
        <v>30</v>
      </c>
      <c r="H68" s="73">
        <v>1</v>
      </c>
      <c r="I68" s="74">
        <f t="shared" si="5"/>
        <v>7</v>
      </c>
      <c r="J68" s="75">
        <f t="shared" si="6"/>
        <v>0.21</v>
      </c>
      <c r="K68" s="76">
        <v>9548</v>
      </c>
      <c r="L68" s="77">
        <f t="shared" si="2"/>
        <v>329.41</v>
      </c>
      <c r="M68" s="263">
        <f t="shared" si="4"/>
        <v>395.29200000000003</v>
      </c>
      <c r="N68" s="79">
        <v>10980.2</v>
      </c>
      <c r="O68" s="166">
        <f t="shared" si="3"/>
        <v>13176.24</v>
      </c>
      <c r="P68" s="109"/>
      <c r="Q68" s="109"/>
      <c r="R68" s="109"/>
      <c r="S68" s="107"/>
      <c r="T68" s="107"/>
      <c r="U68" s="110"/>
      <c r="V68" s="110"/>
      <c r="Z68" s="107"/>
      <c r="AA68" s="107"/>
      <c r="AB68" s="107"/>
      <c r="AC68" s="107"/>
      <c r="AD68" s="107"/>
      <c r="AE68" s="107"/>
      <c r="AF68" s="107"/>
      <c r="AG68" s="107"/>
      <c r="AH68" s="107"/>
    </row>
    <row r="69" spans="1:34" ht="15.75" customHeight="1">
      <c r="A69" s="694"/>
      <c r="B69" s="705"/>
      <c r="C69" s="112">
        <v>68240</v>
      </c>
      <c r="D69" s="69" t="s">
        <v>101</v>
      </c>
      <c r="E69" s="70">
        <v>5000</v>
      </c>
      <c r="F69" s="71">
        <v>1000</v>
      </c>
      <c r="G69" s="72">
        <v>40</v>
      </c>
      <c r="H69" s="73">
        <v>1</v>
      </c>
      <c r="I69" s="74">
        <f t="shared" si="5"/>
        <v>5</v>
      </c>
      <c r="J69" s="75">
        <f t="shared" si="6"/>
        <v>0.2</v>
      </c>
      <c r="K69" s="76">
        <v>9092</v>
      </c>
      <c r="L69" s="77">
        <f t="shared" si="2"/>
        <v>418.23</v>
      </c>
      <c r="M69" s="263">
        <f t="shared" si="4"/>
        <v>501.876</v>
      </c>
      <c r="N69" s="79">
        <v>10455.8</v>
      </c>
      <c r="O69" s="166">
        <f t="shared" si="3"/>
        <v>12546.96</v>
      </c>
      <c r="P69" s="109"/>
      <c r="Q69" s="109"/>
      <c r="R69" s="109"/>
      <c r="S69" s="107"/>
      <c r="T69" s="107"/>
      <c r="U69" s="110"/>
      <c r="V69" s="110"/>
      <c r="Z69" s="107"/>
      <c r="AA69" s="107"/>
      <c r="AB69" s="107"/>
      <c r="AC69" s="107"/>
      <c r="AD69" s="107"/>
      <c r="AE69" s="107"/>
      <c r="AF69" s="107"/>
      <c r="AG69" s="107"/>
      <c r="AH69" s="107"/>
    </row>
    <row r="70" spans="1:34" ht="15.75" customHeight="1">
      <c r="A70" s="694"/>
      <c r="B70" s="705"/>
      <c r="C70" s="112">
        <v>67593</v>
      </c>
      <c r="D70" s="242" t="s">
        <v>100</v>
      </c>
      <c r="E70" s="243">
        <v>4000</v>
      </c>
      <c r="F70" s="244">
        <v>1000</v>
      </c>
      <c r="G70" s="245">
        <v>50</v>
      </c>
      <c r="H70" s="246">
        <v>1</v>
      </c>
      <c r="I70" s="247">
        <f t="shared" si="5"/>
        <v>4</v>
      </c>
      <c r="J70" s="248">
        <f t="shared" si="6"/>
        <v>0.2</v>
      </c>
      <c r="K70" s="249">
        <v>8368</v>
      </c>
      <c r="L70" s="250">
        <f t="shared" si="2"/>
        <v>481.16</v>
      </c>
      <c r="M70" s="263">
        <f t="shared" si="4"/>
        <v>577.392</v>
      </c>
      <c r="N70" s="252">
        <v>9623.2</v>
      </c>
      <c r="O70" s="166">
        <f t="shared" si="3"/>
        <v>11547.84</v>
      </c>
      <c r="P70" s="109"/>
      <c r="Q70" s="109"/>
      <c r="R70" s="109"/>
      <c r="S70" s="107"/>
      <c r="T70" s="107"/>
      <c r="U70" s="110"/>
      <c r="V70" s="110"/>
      <c r="Z70" s="107"/>
      <c r="AA70" s="107"/>
      <c r="AB70" s="107"/>
      <c r="AC70" s="107"/>
      <c r="AD70" s="107"/>
      <c r="AE70" s="107"/>
      <c r="AF70" s="107"/>
      <c r="AG70" s="107"/>
      <c r="AH70" s="107"/>
    </row>
    <row r="71" spans="1:34" ht="15.75" customHeight="1">
      <c r="A71" s="694"/>
      <c r="B71" s="705"/>
      <c r="C71" s="112">
        <v>133316</v>
      </c>
      <c r="D71" s="69" t="s">
        <v>101</v>
      </c>
      <c r="E71" s="70">
        <v>2000</v>
      </c>
      <c r="F71" s="71">
        <v>1000</v>
      </c>
      <c r="G71" s="72">
        <v>60</v>
      </c>
      <c r="H71" s="73">
        <v>1</v>
      </c>
      <c r="I71" s="74">
        <f t="shared" si="5"/>
        <v>2</v>
      </c>
      <c r="J71" s="75">
        <f t="shared" si="6"/>
        <v>0.12</v>
      </c>
      <c r="K71" s="76">
        <v>8104</v>
      </c>
      <c r="L71" s="77">
        <f t="shared" si="2"/>
        <v>559.18</v>
      </c>
      <c r="M71" s="263">
        <f t="shared" si="4"/>
        <v>671.016</v>
      </c>
      <c r="N71" s="79">
        <v>9319.6</v>
      </c>
      <c r="O71" s="166">
        <f t="shared" si="3"/>
        <v>11183.52</v>
      </c>
      <c r="P71" s="109"/>
      <c r="Q71" s="109"/>
      <c r="R71" s="109"/>
      <c r="S71" s="107"/>
      <c r="T71" s="107"/>
      <c r="U71" s="110"/>
      <c r="V71" s="110"/>
      <c r="Z71" s="107"/>
      <c r="AA71" s="107"/>
      <c r="AB71" s="107"/>
      <c r="AC71" s="107"/>
      <c r="AD71" s="107"/>
      <c r="AE71" s="107"/>
      <c r="AF71" s="107"/>
      <c r="AG71" s="107"/>
      <c r="AH71" s="107"/>
    </row>
    <row r="72" spans="1:34" ht="15.75" customHeight="1">
      <c r="A72" s="694"/>
      <c r="B72" s="705"/>
      <c r="C72" s="112">
        <v>96411</v>
      </c>
      <c r="D72" s="69" t="s">
        <v>101</v>
      </c>
      <c r="E72" s="70">
        <v>2000</v>
      </c>
      <c r="F72" s="71">
        <v>1000</v>
      </c>
      <c r="G72" s="72">
        <v>70</v>
      </c>
      <c r="H72" s="73">
        <v>1</v>
      </c>
      <c r="I72" s="74">
        <f t="shared" si="5"/>
        <v>2</v>
      </c>
      <c r="J72" s="75">
        <f t="shared" si="6"/>
        <v>0.14</v>
      </c>
      <c r="K72" s="76">
        <v>7956</v>
      </c>
      <c r="L72" s="77">
        <f t="shared" si="2"/>
        <v>640.46</v>
      </c>
      <c r="M72" s="263">
        <f t="shared" si="4"/>
        <v>768.552</v>
      </c>
      <c r="N72" s="79">
        <v>9149.4</v>
      </c>
      <c r="O72" s="166">
        <f t="shared" si="3"/>
        <v>10979.279999999999</v>
      </c>
      <c r="P72" s="109"/>
      <c r="Q72" s="109"/>
      <c r="R72" s="109"/>
      <c r="S72" s="107"/>
      <c r="T72" s="107"/>
      <c r="U72" s="110"/>
      <c r="V72" s="110"/>
      <c r="Z72" s="107"/>
      <c r="AA72" s="107"/>
      <c r="AB72" s="107"/>
      <c r="AC72" s="107"/>
      <c r="AD72" s="107"/>
      <c r="AE72" s="107"/>
      <c r="AF72" s="107"/>
      <c r="AG72" s="107"/>
      <c r="AH72" s="107"/>
    </row>
    <row r="73" spans="1:34" ht="15.75" customHeight="1">
      <c r="A73" s="694"/>
      <c r="B73" s="705"/>
      <c r="C73" s="112">
        <v>78890</v>
      </c>
      <c r="D73" s="69" t="s">
        <v>101</v>
      </c>
      <c r="E73" s="70">
        <v>2000</v>
      </c>
      <c r="F73" s="71">
        <v>1000</v>
      </c>
      <c r="G73" s="72">
        <v>80</v>
      </c>
      <c r="H73" s="73">
        <v>1</v>
      </c>
      <c r="I73" s="74">
        <f t="shared" si="5"/>
        <v>2</v>
      </c>
      <c r="J73" s="75">
        <f t="shared" si="6"/>
        <v>0.16</v>
      </c>
      <c r="K73" s="76">
        <v>7660</v>
      </c>
      <c r="L73" s="77">
        <f t="shared" si="2"/>
        <v>704.72</v>
      </c>
      <c r="M73" s="263">
        <f t="shared" si="4"/>
        <v>845.664</v>
      </c>
      <c r="N73" s="79">
        <v>8809</v>
      </c>
      <c r="O73" s="166">
        <f t="shared" si="3"/>
        <v>10570.8</v>
      </c>
      <c r="P73" s="109"/>
      <c r="Q73" s="109"/>
      <c r="R73" s="109"/>
      <c r="S73" s="107"/>
      <c r="T73" s="107"/>
      <c r="U73" s="110"/>
      <c r="V73" s="110"/>
      <c r="Z73" s="107"/>
      <c r="AA73" s="107"/>
      <c r="AB73" s="107"/>
      <c r="AC73" s="107"/>
      <c r="AD73" s="107"/>
      <c r="AE73" s="107"/>
      <c r="AF73" s="107"/>
      <c r="AG73" s="107"/>
      <c r="AH73" s="107"/>
    </row>
    <row r="74" spans="1:34" ht="15.75" customHeight="1">
      <c r="A74" s="694"/>
      <c r="B74" s="705"/>
      <c r="C74" s="112"/>
      <c r="D74" s="69" t="s">
        <v>101</v>
      </c>
      <c r="E74" s="70">
        <v>2000</v>
      </c>
      <c r="F74" s="71">
        <v>1000</v>
      </c>
      <c r="G74" s="72">
        <v>90</v>
      </c>
      <c r="H74" s="73">
        <v>1</v>
      </c>
      <c r="I74" s="74">
        <v>2</v>
      </c>
      <c r="J74" s="75">
        <v>0.18</v>
      </c>
      <c r="K74" s="76">
        <v>7644</v>
      </c>
      <c r="L74" s="77">
        <f t="shared" si="2"/>
        <v>791.15</v>
      </c>
      <c r="M74" s="263">
        <f t="shared" si="4"/>
        <v>949.3799999999999</v>
      </c>
      <c r="N74" s="79">
        <v>8790.6</v>
      </c>
      <c r="O74" s="166">
        <f t="shared" si="3"/>
        <v>10548.72</v>
      </c>
      <c r="P74" s="109"/>
      <c r="Q74" s="109"/>
      <c r="R74" s="109"/>
      <c r="S74" s="107"/>
      <c r="T74" s="107"/>
      <c r="U74" s="110"/>
      <c r="V74" s="110"/>
      <c r="Z74" s="107"/>
      <c r="AA74" s="107"/>
      <c r="AB74" s="107"/>
      <c r="AC74" s="107"/>
      <c r="AD74" s="107"/>
      <c r="AE74" s="107"/>
      <c r="AF74" s="107"/>
      <c r="AG74" s="107"/>
      <c r="AH74" s="107"/>
    </row>
    <row r="75" spans="1:34" ht="15.75" customHeight="1">
      <c r="A75" s="689"/>
      <c r="B75" s="706"/>
      <c r="C75" s="112">
        <v>83988</v>
      </c>
      <c r="D75" s="155" t="s">
        <v>101</v>
      </c>
      <c r="E75" s="156">
        <v>2000</v>
      </c>
      <c r="F75" s="157">
        <v>1000</v>
      </c>
      <c r="G75" s="158">
        <v>100</v>
      </c>
      <c r="H75" s="159">
        <v>1</v>
      </c>
      <c r="I75" s="160">
        <f aca="true" t="shared" si="7" ref="I75:I89">E75*F75*H75/1000000</f>
        <v>2</v>
      </c>
      <c r="J75" s="161">
        <f aca="true" t="shared" si="8" ref="J75:J89">E75*F75*G75*H75/1000000000</f>
        <v>0.2</v>
      </c>
      <c r="K75" s="162">
        <v>7444</v>
      </c>
      <c r="L75" s="163">
        <f t="shared" si="2"/>
        <v>856.06</v>
      </c>
      <c r="M75" s="263">
        <f t="shared" si="4"/>
        <v>1027.272</v>
      </c>
      <c r="N75" s="165">
        <v>8560.6</v>
      </c>
      <c r="O75" s="166">
        <f t="shared" si="3"/>
        <v>10272.72</v>
      </c>
      <c r="P75" s="109"/>
      <c r="Q75" s="109"/>
      <c r="R75" s="109"/>
      <c r="S75" s="107"/>
      <c r="T75" s="107"/>
      <c r="U75" s="110"/>
      <c r="V75" s="110"/>
      <c r="Z75" s="107"/>
      <c r="AA75" s="107"/>
      <c r="AB75" s="107"/>
      <c r="AC75" s="107"/>
      <c r="AD75" s="107"/>
      <c r="AE75" s="107"/>
      <c r="AF75" s="107"/>
      <c r="AG75" s="107"/>
      <c r="AH75" s="107"/>
    </row>
    <row r="76" spans="1:34" ht="17.25" customHeight="1">
      <c r="A76" s="694" t="s">
        <v>81</v>
      </c>
      <c r="B76" s="707" t="s">
        <v>133</v>
      </c>
      <c r="C76" s="114">
        <v>130490</v>
      </c>
      <c r="D76" s="254" t="s">
        <v>99</v>
      </c>
      <c r="E76" s="255">
        <v>7000</v>
      </c>
      <c r="F76" s="256">
        <v>1000</v>
      </c>
      <c r="G76" s="257">
        <v>25</v>
      </c>
      <c r="H76" s="258">
        <v>1</v>
      </c>
      <c r="I76" s="259">
        <f t="shared" si="7"/>
        <v>7</v>
      </c>
      <c r="J76" s="260">
        <f t="shared" si="8"/>
        <v>0.175</v>
      </c>
      <c r="K76" s="261">
        <v>11932</v>
      </c>
      <c r="L76" s="262">
        <f t="shared" si="2"/>
        <v>343.05</v>
      </c>
      <c r="M76" s="263">
        <f t="shared" si="4"/>
        <v>411.66</v>
      </c>
      <c r="N76" s="264">
        <v>13721.8</v>
      </c>
      <c r="O76" s="166">
        <f t="shared" si="3"/>
        <v>16466.16</v>
      </c>
      <c r="P76" s="109"/>
      <c r="Q76" s="109"/>
      <c r="R76" s="109"/>
      <c r="S76" s="107"/>
      <c r="T76" s="107"/>
      <c r="U76" s="110"/>
      <c r="V76" s="110"/>
      <c r="Z76" s="107"/>
      <c r="AA76" s="107"/>
      <c r="AB76" s="107"/>
      <c r="AC76" s="107"/>
      <c r="AD76" s="107"/>
      <c r="AE76" s="107"/>
      <c r="AF76" s="107"/>
      <c r="AG76" s="107"/>
      <c r="AH76" s="107"/>
    </row>
    <row r="77" spans="1:34" ht="17.25" customHeight="1">
      <c r="A77" s="694"/>
      <c r="B77" s="707"/>
      <c r="C77" s="112">
        <v>71419</v>
      </c>
      <c r="D77" s="242" t="s">
        <v>100</v>
      </c>
      <c r="E77" s="243">
        <v>7000</v>
      </c>
      <c r="F77" s="244">
        <v>1000</v>
      </c>
      <c r="G77" s="245">
        <v>30</v>
      </c>
      <c r="H77" s="246">
        <v>1</v>
      </c>
      <c r="I77" s="247">
        <f t="shared" si="7"/>
        <v>7</v>
      </c>
      <c r="J77" s="248">
        <f t="shared" si="8"/>
        <v>0.21</v>
      </c>
      <c r="K77" s="249">
        <v>11160</v>
      </c>
      <c r="L77" s="250">
        <f t="shared" si="2"/>
        <v>385.02</v>
      </c>
      <c r="M77" s="263">
        <f t="shared" si="4"/>
        <v>462.02399999999994</v>
      </c>
      <c r="N77" s="252">
        <v>12834</v>
      </c>
      <c r="O77" s="166">
        <f t="shared" si="3"/>
        <v>15400.8</v>
      </c>
      <c r="P77" s="109"/>
      <c r="Q77" s="109"/>
      <c r="R77" s="109"/>
      <c r="S77" s="107"/>
      <c r="T77" s="107"/>
      <c r="U77" s="110"/>
      <c r="V77" s="110"/>
      <c r="Z77" s="107"/>
      <c r="AA77" s="107"/>
      <c r="AB77" s="107"/>
      <c r="AC77" s="107"/>
      <c r="AD77" s="107"/>
      <c r="AE77" s="107"/>
      <c r="AF77" s="107"/>
      <c r="AG77" s="107"/>
      <c r="AH77" s="107"/>
    </row>
    <row r="78" spans="1:34" ht="17.25" customHeight="1">
      <c r="A78" s="694"/>
      <c r="B78" s="707"/>
      <c r="C78" s="112">
        <v>112331</v>
      </c>
      <c r="D78" s="242" t="s">
        <v>100</v>
      </c>
      <c r="E78" s="243">
        <v>5000</v>
      </c>
      <c r="F78" s="244">
        <v>1000</v>
      </c>
      <c r="G78" s="245">
        <v>40</v>
      </c>
      <c r="H78" s="246">
        <v>1</v>
      </c>
      <c r="I78" s="247">
        <f t="shared" si="7"/>
        <v>5</v>
      </c>
      <c r="J78" s="248">
        <f t="shared" si="8"/>
        <v>0.2</v>
      </c>
      <c r="K78" s="249">
        <v>10476</v>
      </c>
      <c r="L78" s="250">
        <f t="shared" si="2"/>
        <v>481.9</v>
      </c>
      <c r="M78" s="263">
        <f t="shared" si="4"/>
        <v>578.28</v>
      </c>
      <c r="N78" s="252">
        <v>12047.4</v>
      </c>
      <c r="O78" s="166">
        <f t="shared" si="3"/>
        <v>14456.88</v>
      </c>
      <c r="P78" s="109"/>
      <c r="Q78" s="109"/>
      <c r="R78" s="109"/>
      <c r="S78" s="107"/>
      <c r="T78" s="107"/>
      <c r="U78" s="110"/>
      <c r="V78" s="110"/>
      <c r="Z78" s="107"/>
      <c r="AA78" s="107"/>
      <c r="AB78" s="107"/>
      <c r="AC78" s="107"/>
      <c r="AD78" s="107"/>
      <c r="AE78" s="107"/>
      <c r="AF78" s="107"/>
      <c r="AG78" s="107"/>
      <c r="AH78" s="107"/>
    </row>
    <row r="79" spans="1:34" ht="17.25" customHeight="1">
      <c r="A79" s="694"/>
      <c r="B79" s="707"/>
      <c r="C79" s="112">
        <v>115384</v>
      </c>
      <c r="D79" s="242" t="s">
        <v>99</v>
      </c>
      <c r="E79" s="243">
        <v>4000</v>
      </c>
      <c r="F79" s="244">
        <v>1000</v>
      </c>
      <c r="G79" s="245">
        <v>50</v>
      </c>
      <c r="H79" s="246">
        <v>1</v>
      </c>
      <c r="I79" s="247">
        <f t="shared" si="7"/>
        <v>4</v>
      </c>
      <c r="J79" s="248">
        <f t="shared" si="8"/>
        <v>0.2</v>
      </c>
      <c r="K79" s="249">
        <v>9464</v>
      </c>
      <c r="L79" s="250">
        <f t="shared" si="2"/>
        <v>544.18</v>
      </c>
      <c r="M79" s="263">
        <f t="shared" si="4"/>
        <v>653.016</v>
      </c>
      <c r="N79" s="252">
        <v>10883.6</v>
      </c>
      <c r="O79" s="166">
        <f t="shared" si="3"/>
        <v>13060.32</v>
      </c>
      <c r="P79" s="109"/>
      <c r="Q79" s="109"/>
      <c r="R79" s="109"/>
      <c r="S79" s="107"/>
      <c r="T79" s="107"/>
      <c r="U79" s="110"/>
      <c r="V79" s="110"/>
      <c r="Z79" s="107"/>
      <c r="AA79" s="107"/>
      <c r="AB79" s="107"/>
      <c r="AC79" s="107"/>
      <c r="AD79" s="107"/>
      <c r="AE79" s="107"/>
      <c r="AF79" s="107"/>
      <c r="AG79" s="107"/>
      <c r="AH79" s="107"/>
    </row>
    <row r="80" spans="1:34" ht="17.25" customHeight="1">
      <c r="A80" s="694"/>
      <c r="B80" s="707"/>
      <c r="C80" s="112">
        <v>131303</v>
      </c>
      <c r="D80" s="69" t="s">
        <v>101</v>
      </c>
      <c r="E80" s="70">
        <v>2000</v>
      </c>
      <c r="F80" s="71">
        <v>1000</v>
      </c>
      <c r="G80" s="72">
        <v>60</v>
      </c>
      <c r="H80" s="73">
        <v>1</v>
      </c>
      <c r="I80" s="74">
        <f t="shared" si="7"/>
        <v>2</v>
      </c>
      <c r="J80" s="75">
        <f t="shared" si="8"/>
        <v>0.12</v>
      </c>
      <c r="K80" s="76">
        <v>9300</v>
      </c>
      <c r="L80" s="77">
        <f t="shared" si="2"/>
        <v>641.7</v>
      </c>
      <c r="M80" s="263">
        <f t="shared" si="4"/>
        <v>770.0400000000001</v>
      </c>
      <c r="N80" s="79">
        <v>10695</v>
      </c>
      <c r="O80" s="166">
        <f t="shared" si="3"/>
        <v>12834</v>
      </c>
      <c r="P80" s="109"/>
      <c r="Q80" s="109"/>
      <c r="R80" s="109"/>
      <c r="S80" s="107"/>
      <c r="T80" s="107"/>
      <c r="U80" s="110"/>
      <c r="V80" s="110"/>
      <c r="Z80" s="107"/>
      <c r="AA80" s="107"/>
      <c r="AB80" s="107"/>
      <c r="AC80" s="107"/>
      <c r="AD80" s="107"/>
      <c r="AE80" s="107"/>
      <c r="AF80" s="107"/>
      <c r="AG80" s="107"/>
      <c r="AH80" s="107"/>
    </row>
    <row r="81" spans="1:34" ht="17.25" customHeight="1">
      <c r="A81" s="694"/>
      <c r="B81" s="707"/>
      <c r="C81" s="112">
        <v>90687</v>
      </c>
      <c r="D81" s="69" t="s">
        <v>101</v>
      </c>
      <c r="E81" s="70">
        <v>2000</v>
      </c>
      <c r="F81" s="71">
        <v>1000</v>
      </c>
      <c r="G81" s="72">
        <v>70</v>
      </c>
      <c r="H81" s="73">
        <v>1</v>
      </c>
      <c r="I81" s="74">
        <f t="shared" si="7"/>
        <v>2</v>
      </c>
      <c r="J81" s="75">
        <f t="shared" si="8"/>
        <v>0.14</v>
      </c>
      <c r="K81" s="76">
        <v>9080</v>
      </c>
      <c r="L81" s="77">
        <f aca="true" t="shared" si="9" ref="L81:L88">ROUND(N81*G81/1000,2)</f>
        <v>730.94</v>
      </c>
      <c r="M81" s="263">
        <f t="shared" si="4"/>
        <v>877.128</v>
      </c>
      <c r="N81" s="79">
        <v>10442</v>
      </c>
      <c r="O81" s="166">
        <f t="shared" si="3"/>
        <v>12530.4</v>
      </c>
      <c r="P81" s="109"/>
      <c r="Q81" s="109"/>
      <c r="R81" s="109"/>
      <c r="S81" s="107"/>
      <c r="T81" s="107"/>
      <c r="U81" s="110"/>
      <c r="V81" s="110"/>
      <c r="Z81" s="107"/>
      <c r="AA81" s="107"/>
      <c r="AB81" s="107"/>
      <c r="AC81" s="107"/>
      <c r="AD81" s="107"/>
      <c r="AE81" s="107"/>
      <c r="AF81" s="107"/>
      <c r="AG81" s="107"/>
      <c r="AH81" s="107"/>
    </row>
    <row r="82" spans="1:34" ht="17.25" customHeight="1">
      <c r="A82" s="694"/>
      <c r="B82" s="707"/>
      <c r="C82" s="112">
        <v>98241</v>
      </c>
      <c r="D82" s="69" t="s">
        <v>101</v>
      </c>
      <c r="E82" s="70">
        <v>2000</v>
      </c>
      <c r="F82" s="71">
        <v>1000</v>
      </c>
      <c r="G82" s="72">
        <v>80</v>
      </c>
      <c r="H82" s="73">
        <v>1</v>
      </c>
      <c r="I82" s="74">
        <f t="shared" si="7"/>
        <v>2</v>
      </c>
      <c r="J82" s="75">
        <f t="shared" si="8"/>
        <v>0.16</v>
      </c>
      <c r="K82" s="76">
        <v>8712</v>
      </c>
      <c r="L82" s="77">
        <f t="shared" si="9"/>
        <v>801.5</v>
      </c>
      <c r="M82" s="263">
        <f t="shared" si="4"/>
        <v>961.8</v>
      </c>
      <c r="N82" s="79">
        <v>10018.8</v>
      </c>
      <c r="O82" s="166">
        <f t="shared" si="3"/>
        <v>12022.56</v>
      </c>
      <c r="P82" s="109"/>
      <c r="Q82" s="109"/>
      <c r="R82" s="109"/>
      <c r="S82" s="107"/>
      <c r="T82" s="107"/>
      <c r="U82" s="110"/>
      <c r="V82" s="110"/>
      <c r="Z82" s="107"/>
      <c r="AA82" s="107"/>
      <c r="AB82" s="107"/>
      <c r="AC82" s="107"/>
      <c r="AD82" s="107"/>
      <c r="AE82" s="107"/>
      <c r="AF82" s="107"/>
      <c r="AG82" s="107"/>
      <c r="AH82" s="107"/>
    </row>
    <row r="83" spans="1:34" ht="17.25" customHeight="1">
      <c r="A83" s="694"/>
      <c r="B83" s="707"/>
      <c r="C83" s="113">
        <v>131307</v>
      </c>
      <c r="D83" s="189" t="s">
        <v>101</v>
      </c>
      <c r="E83" s="190">
        <v>2000</v>
      </c>
      <c r="F83" s="191">
        <v>1000</v>
      </c>
      <c r="G83" s="192">
        <v>100</v>
      </c>
      <c r="H83" s="193">
        <v>1</v>
      </c>
      <c r="I83" s="194">
        <f t="shared" si="7"/>
        <v>2</v>
      </c>
      <c r="J83" s="195">
        <f t="shared" si="8"/>
        <v>0.2</v>
      </c>
      <c r="K83" s="196">
        <v>8416</v>
      </c>
      <c r="L83" s="197">
        <f t="shared" si="9"/>
        <v>967.84</v>
      </c>
      <c r="M83" s="263">
        <f t="shared" si="4"/>
        <v>1161.408</v>
      </c>
      <c r="N83" s="199">
        <v>9678.4</v>
      </c>
      <c r="O83" s="166">
        <f t="shared" si="3"/>
        <v>11614.08</v>
      </c>
      <c r="P83" s="109"/>
      <c r="Q83" s="109"/>
      <c r="R83" s="109"/>
      <c r="S83" s="107"/>
      <c r="T83" s="107"/>
      <c r="U83" s="110"/>
      <c r="V83" s="110"/>
      <c r="Z83" s="107"/>
      <c r="AA83" s="107"/>
      <c r="AB83" s="107"/>
      <c r="AC83" s="107"/>
      <c r="AD83" s="107"/>
      <c r="AE83" s="107"/>
      <c r="AF83" s="107"/>
      <c r="AG83" s="107"/>
      <c r="AH83" s="107"/>
    </row>
    <row r="84" spans="1:34" ht="15.75" customHeight="1">
      <c r="A84" s="700" t="s">
        <v>75</v>
      </c>
      <c r="B84" s="708" t="s">
        <v>135</v>
      </c>
      <c r="C84" s="117">
        <v>100290</v>
      </c>
      <c r="D84" s="167" t="s">
        <v>101</v>
      </c>
      <c r="E84" s="168">
        <v>5000</v>
      </c>
      <c r="F84" s="169">
        <v>1000</v>
      </c>
      <c r="G84" s="170">
        <v>50</v>
      </c>
      <c r="H84" s="171">
        <v>1</v>
      </c>
      <c r="I84" s="172">
        <f t="shared" si="7"/>
        <v>5</v>
      </c>
      <c r="J84" s="173">
        <f t="shared" si="8"/>
        <v>0.25</v>
      </c>
      <c r="K84" s="174">
        <v>4732</v>
      </c>
      <c r="L84" s="175">
        <f t="shared" si="9"/>
        <v>272.09</v>
      </c>
      <c r="M84" s="263">
        <f t="shared" si="4"/>
        <v>326.508</v>
      </c>
      <c r="N84" s="177">
        <v>5441.8</v>
      </c>
      <c r="O84" s="166">
        <f t="shared" si="3"/>
        <v>6530.16</v>
      </c>
      <c r="P84" s="109"/>
      <c r="Q84" s="109"/>
      <c r="R84" s="109"/>
      <c r="S84" s="107"/>
      <c r="T84" s="107"/>
      <c r="U84" s="110"/>
      <c r="V84" s="110"/>
      <c r="Z84" s="107"/>
      <c r="AA84" s="107"/>
      <c r="AB84" s="107"/>
      <c r="AC84" s="107"/>
      <c r="AD84" s="107"/>
      <c r="AE84" s="107"/>
      <c r="AF84" s="107"/>
      <c r="AG84" s="107"/>
      <c r="AH84" s="107"/>
    </row>
    <row r="85" spans="1:34" ht="15.75" customHeight="1">
      <c r="A85" s="701"/>
      <c r="B85" s="709"/>
      <c r="C85" s="117">
        <v>100292</v>
      </c>
      <c r="D85" s="242" t="s">
        <v>100</v>
      </c>
      <c r="E85" s="243">
        <v>4500</v>
      </c>
      <c r="F85" s="244">
        <v>1000</v>
      </c>
      <c r="G85" s="245">
        <v>60</v>
      </c>
      <c r="H85" s="246">
        <v>1</v>
      </c>
      <c r="I85" s="247">
        <f t="shared" si="7"/>
        <v>4.5</v>
      </c>
      <c r="J85" s="248">
        <f t="shared" si="8"/>
        <v>0.27</v>
      </c>
      <c r="K85" s="249">
        <v>4540</v>
      </c>
      <c r="L85" s="250">
        <f t="shared" si="9"/>
        <v>313.26</v>
      </c>
      <c r="M85" s="263">
        <f t="shared" si="4"/>
        <v>375.912</v>
      </c>
      <c r="N85" s="252">
        <v>5221</v>
      </c>
      <c r="O85" s="166">
        <f t="shared" si="3"/>
        <v>6265.2</v>
      </c>
      <c r="P85" s="109"/>
      <c r="Q85" s="109"/>
      <c r="R85" s="109"/>
      <c r="S85" s="107"/>
      <c r="T85" s="107"/>
      <c r="U85" s="110"/>
      <c r="V85" s="110"/>
      <c r="Z85" s="107"/>
      <c r="AA85" s="107"/>
      <c r="AB85" s="107"/>
      <c r="AC85" s="107"/>
      <c r="AD85" s="107"/>
      <c r="AE85" s="107"/>
      <c r="AF85" s="107"/>
      <c r="AG85" s="107"/>
      <c r="AH85" s="107"/>
    </row>
    <row r="86" spans="1:34" ht="15.75" customHeight="1">
      <c r="A86" s="701"/>
      <c r="B86" s="709"/>
      <c r="C86" s="118">
        <v>8296</v>
      </c>
      <c r="D86" s="69" t="s">
        <v>101</v>
      </c>
      <c r="E86" s="70">
        <v>4000</v>
      </c>
      <c r="F86" s="71">
        <v>1000</v>
      </c>
      <c r="G86" s="72">
        <v>70</v>
      </c>
      <c r="H86" s="73">
        <v>1</v>
      </c>
      <c r="I86" s="74">
        <f t="shared" si="7"/>
        <v>4</v>
      </c>
      <c r="J86" s="75">
        <f t="shared" si="8"/>
        <v>0.28</v>
      </c>
      <c r="K86" s="76">
        <v>4476</v>
      </c>
      <c r="L86" s="77">
        <f t="shared" si="9"/>
        <v>360.32</v>
      </c>
      <c r="M86" s="263">
        <f t="shared" si="4"/>
        <v>432.38399999999996</v>
      </c>
      <c r="N86" s="79">
        <v>5147.4</v>
      </c>
      <c r="O86" s="166">
        <f t="shared" si="3"/>
        <v>6176.879999999999</v>
      </c>
      <c r="P86" s="109"/>
      <c r="Q86" s="109"/>
      <c r="R86" s="109"/>
      <c r="S86" s="107"/>
      <c r="T86" s="107"/>
      <c r="U86" s="110"/>
      <c r="V86" s="110"/>
      <c r="Z86" s="107"/>
      <c r="AA86" s="107"/>
      <c r="AB86" s="107"/>
      <c r="AC86" s="107"/>
      <c r="AD86" s="107"/>
      <c r="AE86" s="107"/>
      <c r="AF86" s="107"/>
      <c r="AG86" s="107"/>
      <c r="AH86" s="107"/>
    </row>
    <row r="87" spans="1:34" ht="15.75" customHeight="1">
      <c r="A87" s="701"/>
      <c r="B87" s="709"/>
      <c r="C87" s="119">
        <v>218946</v>
      </c>
      <c r="D87" s="69" t="s">
        <v>101</v>
      </c>
      <c r="E87" s="70">
        <v>2000</v>
      </c>
      <c r="F87" s="71">
        <v>1000</v>
      </c>
      <c r="G87" s="72">
        <v>80</v>
      </c>
      <c r="H87" s="73">
        <v>1</v>
      </c>
      <c r="I87" s="74">
        <f t="shared" si="7"/>
        <v>2</v>
      </c>
      <c r="J87" s="75">
        <f t="shared" si="8"/>
        <v>0.16</v>
      </c>
      <c r="K87" s="76">
        <v>4668</v>
      </c>
      <c r="L87" s="77">
        <f t="shared" si="9"/>
        <v>429.46</v>
      </c>
      <c r="M87" s="263">
        <f t="shared" si="4"/>
        <v>515.352</v>
      </c>
      <c r="N87" s="79">
        <v>5368.2</v>
      </c>
      <c r="O87" s="166">
        <f t="shared" si="3"/>
        <v>6441.839999999999</v>
      </c>
      <c r="P87" s="109"/>
      <c r="Q87" s="109"/>
      <c r="R87" s="109"/>
      <c r="S87" s="107"/>
      <c r="T87" s="107"/>
      <c r="U87" s="110"/>
      <c r="V87" s="110"/>
      <c r="Z87" s="107"/>
      <c r="AA87" s="107"/>
      <c r="AB87" s="107"/>
      <c r="AC87" s="107"/>
      <c r="AD87" s="107"/>
      <c r="AE87" s="107"/>
      <c r="AF87" s="107"/>
      <c r="AG87" s="107"/>
      <c r="AH87" s="107"/>
    </row>
    <row r="88" spans="1:34" ht="15.75" customHeight="1">
      <c r="A88" s="702"/>
      <c r="B88" s="692"/>
      <c r="C88" s="120"/>
      <c r="D88" s="69" t="s">
        <v>101</v>
      </c>
      <c r="E88" s="70">
        <v>2000</v>
      </c>
      <c r="F88" s="71">
        <v>1000</v>
      </c>
      <c r="G88" s="72">
        <v>90</v>
      </c>
      <c r="H88" s="73">
        <v>1</v>
      </c>
      <c r="I88" s="74">
        <f t="shared" si="7"/>
        <v>2</v>
      </c>
      <c r="J88" s="75">
        <f t="shared" si="8"/>
        <v>0.18</v>
      </c>
      <c r="K88" s="76">
        <v>4668</v>
      </c>
      <c r="L88" s="77">
        <f t="shared" si="9"/>
        <v>483.14</v>
      </c>
      <c r="M88" s="263">
        <f t="shared" si="4"/>
        <v>579.7679999999999</v>
      </c>
      <c r="N88" s="79">
        <v>5368.2</v>
      </c>
      <c r="O88" s="166">
        <f t="shared" si="3"/>
        <v>6441.839999999999</v>
      </c>
      <c r="P88" s="109"/>
      <c r="Q88" s="109"/>
      <c r="R88" s="109"/>
      <c r="S88" s="107"/>
      <c r="T88" s="107"/>
      <c r="U88" s="110"/>
      <c r="V88" s="110"/>
      <c r="Z88" s="107"/>
      <c r="AA88" s="107"/>
      <c r="AB88" s="107"/>
      <c r="AC88" s="107"/>
      <c r="AD88" s="107"/>
      <c r="AE88" s="107"/>
      <c r="AF88" s="107"/>
      <c r="AG88" s="107"/>
      <c r="AH88" s="107"/>
    </row>
    <row r="89" spans="1:34" ht="15.75" customHeight="1" thickBot="1">
      <c r="A89" s="703"/>
      <c r="B89" s="693"/>
      <c r="C89" s="121" t="s">
        <v>93</v>
      </c>
      <c r="D89" s="145" t="s">
        <v>101</v>
      </c>
      <c r="E89" s="146">
        <v>2000</v>
      </c>
      <c r="F89" s="147">
        <v>1000</v>
      </c>
      <c r="G89" s="148">
        <v>100</v>
      </c>
      <c r="H89" s="149">
        <v>1</v>
      </c>
      <c r="I89" s="150">
        <f t="shared" si="7"/>
        <v>2</v>
      </c>
      <c r="J89" s="151">
        <f t="shared" si="8"/>
        <v>0.2</v>
      </c>
      <c r="K89" s="152">
        <v>4644</v>
      </c>
      <c r="L89" s="153">
        <v>534.06</v>
      </c>
      <c r="M89" s="263">
        <f t="shared" si="4"/>
        <v>640.872</v>
      </c>
      <c r="N89" s="154">
        <v>5340.6</v>
      </c>
      <c r="O89" s="166">
        <f t="shared" si="3"/>
        <v>6408.72</v>
      </c>
      <c r="P89" s="109"/>
      <c r="Q89" s="109"/>
      <c r="R89" s="109"/>
      <c r="S89" s="107"/>
      <c r="T89" s="107"/>
      <c r="U89" s="110"/>
      <c r="V89" s="110"/>
      <c r="Z89" s="107"/>
      <c r="AA89" s="107"/>
      <c r="AB89" s="107"/>
      <c r="AC89" s="107"/>
      <c r="AD89" s="107"/>
      <c r="AE89" s="107"/>
      <c r="AF89" s="107"/>
      <c r="AG89" s="107"/>
      <c r="AH89" s="107"/>
    </row>
    <row r="90" spans="1:35" s="213" customFormat="1" ht="15.75" customHeight="1">
      <c r="A90" s="208"/>
      <c r="B90" s="208"/>
      <c r="C90" s="209"/>
      <c r="D90" s="209"/>
      <c r="E90" s="209"/>
      <c r="F90" s="209"/>
      <c r="G90" s="209"/>
      <c r="H90" s="209"/>
      <c r="I90" s="210"/>
      <c r="J90" s="211"/>
      <c r="K90" s="212"/>
      <c r="L90" s="212"/>
      <c r="M90" s="212"/>
      <c r="N90" s="212"/>
      <c r="O90" s="212"/>
      <c r="P90" s="221"/>
      <c r="Q90" s="221"/>
      <c r="R90" s="221"/>
      <c r="S90" s="221"/>
      <c r="T90" s="221"/>
      <c r="U90" s="221"/>
      <c r="V90" s="221"/>
      <c r="W90" s="221"/>
      <c r="X90" s="221"/>
      <c r="Y90" s="221"/>
      <c r="Z90" s="221"/>
      <c r="AA90" s="221"/>
      <c r="AB90" s="221"/>
      <c r="AC90" s="221"/>
      <c r="AD90" s="221"/>
      <c r="AE90" s="221"/>
      <c r="AF90" s="221"/>
      <c r="AG90" s="221"/>
      <c r="AH90" s="221"/>
      <c r="AI90" s="221"/>
    </row>
    <row r="91" spans="1:35" s="213" customFormat="1" ht="15.75" customHeight="1">
      <c r="A91" s="214" t="s">
        <v>8</v>
      </c>
      <c r="B91" s="214"/>
      <c r="C91" s="214"/>
      <c r="D91" s="214"/>
      <c r="E91" s="214"/>
      <c r="F91" s="214"/>
      <c r="G91" s="214"/>
      <c r="H91" s="214"/>
      <c r="I91" s="214"/>
      <c r="K91" s="215"/>
      <c r="L91" s="216"/>
      <c r="M91" s="216"/>
      <c r="N91" s="216"/>
      <c r="O91" s="222" t="s">
        <v>9</v>
      </c>
      <c r="P91" s="221"/>
      <c r="Q91" s="221"/>
      <c r="R91" s="221"/>
      <c r="S91" s="221"/>
      <c r="T91" s="221"/>
      <c r="U91" s="221"/>
      <c r="V91" s="221"/>
      <c r="W91" s="221"/>
      <c r="X91" s="221"/>
      <c r="Y91" s="221"/>
      <c r="Z91" s="221"/>
      <c r="AA91" s="221"/>
      <c r="AB91" s="221"/>
      <c r="AC91" s="221"/>
      <c r="AD91" s="221"/>
      <c r="AE91" s="221"/>
      <c r="AF91" s="221"/>
      <c r="AG91" s="221"/>
      <c r="AH91" s="221"/>
      <c r="AI91" s="221"/>
    </row>
    <row r="92" spans="1:35" s="213" customFormat="1" ht="15.75" customHeight="1">
      <c r="A92" s="217" t="s">
        <v>113</v>
      </c>
      <c r="B92" s="217"/>
      <c r="C92" s="217"/>
      <c r="D92" s="217"/>
      <c r="E92" s="217"/>
      <c r="F92" s="217"/>
      <c r="G92" s="217"/>
      <c r="H92" s="217"/>
      <c r="I92" s="217"/>
      <c r="K92" s="215"/>
      <c r="L92" s="216"/>
      <c r="M92" s="216"/>
      <c r="N92" s="216"/>
      <c r="O92" s="223" t="s">
        <v>386</v>
      </c>
      <c r="P92" s="221"/>
      <c r="Q92" s="221"/>
      <c r="R92" s="221"/>
      <c r="S92" s="221"/>
      <c r="T92" s="221"/>
      <c r="U92" s="221"/>
      <c r="V92" s="221"/>
      <c r="W92" s="221"/>
      <c r="X92" s="221"/>
      <c r="Y92" s="221"/>
      <c r="Z92" s="221"/>
      <c r="AA92" s="221"/>
      <c r="AB92" s="221"/>
      <c r="AC92" s="221"/>
      <c r="AD92" s="221"/>
      <c r="AE92" s="221"/>
      <c r="AF92" s="221"/>
      <c r="AG92" s="221"/>
      <c r="AH92" s="221"/>
      <c r="AI92" s="221"/>
    </row>
    <row r="93" spans="1:35" s="213" customFormat="1" ht="15.75" customHeight="1">
      <c r="A93" s="217" t="s">
        <v>114</v>
      </c>
      <c r="B93" s="217"/>
      <c r="C93" s="217"/>
      <c r="D93" s="217"/>
      <c r="E93" s="217"/>
      <c r="F93" s="217"/>
      <c r="G93" s="217"/>
      <c r="H93" s="217"/>
      <c r="I93" s="217"/>
      <c r="K93" s="218"/>
      <c r="L93" s="216"/>
      <c r="M93" s="216"/>
      <c r="N93" s="216"/>
      <c r="O93" s="223" t="s">
        <v>387</v>
      </c>
      <c r="P93" s="221"/>
      <c r="Q93" s="221"/>
      <c r="R93" s="221"/>
      <c r="S93" s="221"/>
      <c r="T93" s="221"/>
      <c r="U93" s="221"/>
      <c r="V93" s="221"/>
      <c r="W93" s="221"/>
      <c r="X93" s="221"/>
      <c r="Y93" s="221"/>
      <c r="Z93" s="221"/>
      <c r="AA93" s="221"/>
      <c r="AB93" s="221"/>
      <c r="AC93" s="221"/>
      <c r="AD93" s="221"/>
      <c r="AE93" s="221"/>
      <c r="AF93" s="221"/>
      <c r="AG93" s="221"/>
      <c r="AH93" s="221"/>
      <c r="AI93" s="221"/>
    </row>
    <row r="94" spans="1:35" s="213" customFormat="1" ht="15.75" customHeight="1">
      <c r="A94" s="219" t="s">
        <v>115</v>
      </c>
      <c r="B94" s="217"/>
      <c r="C94" s="217"/>
      <c r="D94" s="217"/>
      <c r="E94" s="217"/>
      <c r="F94" s="217"/>
      <c r="G94" s="217"/>
      <c r="H94" s="217"/>
      <c r="I94" s="217"/>
      <c r="K94" s="220"/>
      <c r="L94" s="216"/>
      <c r="M94" s="216"/>
      <c r="N94" s="216"/>
      <c r="O94" s="224"/>
      <c r="P94" s="221"/>
      <c r="Q94" s="221"/>
      <c r="R94" s="221"/>
      <c r="S94" s="221"/>
      <c r="T94" s="221"/>
      <c r="U94" s="221"/>
      <c r="V94" s="221"/>
      <c r="W94" s="221"/>
      <c r="X94" s="221"/>
      <c r="Y94" s="221"/>
      <c r="Z94" s="221"/>
      <c r="AA94" s="221"/>
      <c r="AB94" s="221"/>
      <c r="AC94" s="221"/>
      <c r="AD94" s="221"/>
      <c r="AE94" s="221"/>
      <c r="AF94" s="221"/>
      <c r="AG94" s="221"/>
      <c r="AH94" s="221"/>
      <c r="AI94" s="221"/>
    </row>
    <row r="95" spans="1:35" s="213" customFormat="1" ht="15.75" customHeight="1">
      <c r="A95" s="217" t="s">
        <v>76</v>
      </c>
      <c r="B95" s="217"/>
      <c r="C95" s="217"/>
      <c r="D95" s="217"/>
      <c r="E95" s="217"/>
      <c r="F95" s="217"/>
      <c r="G95" s="217"/>
      <c r="H95" s="217"/>
      <c r="I95" s="217"/>
      <c r="K95" s="220"/>
      <c r="L95" s="216"/>
      <c r="M95" s="216"/>
      <c r="N95" s="216"/>
      <c r="O95" s="224" t="s">
        <v>388</v>
      </c>
      <c r="P95" s="221"/>
      <c r="Q95" s="221"/>
      <c r="R95" s="221"/>
      <c r="S95" s="221"/>
      <c r="T95" s="221"/>
      <c r="U95" s="221"/>
      <c r="V95" s="221"/>
      <c r="W95" s="221"/>
      <c r="X95" s="221"/>
      <c r="Y95" s="221"/>
      <c r="Z95" s="221"/>
      <c r="AA95" s="221"/>
      <c r="AB95" s="221"/>
      <c r="AC95" s="221"/>
      <c r="AD95" s="221"/>
      <c r="AE95" s="221"/>
      <c r="AF95" s="221"/>
      <c r="AG95" s="221"/>
      <c r="AH95" s="221"/>
      <c r="AI95" s="221"/>
    </row>
    <row r="96" spans="11:35" s="213" customFormat="1" ht="15.75" customHeight="1">
      <c r="K96" s="220"/>
      <c r="L96" s="216"/>
      <c r="M96" s="216"/>
      <c r="N96" s="216"/>
      <c r="O96" s="224" t="s">
        <v>389</v>
      </c>
      <c r="P96" s="221"/>
      <c r="Q96" s="221"/>
      <c r="R96" s="221"/>
      <c r="S96" s="221"/>
      <c r="T96" s="221"/>
      <c r="U96" s="221"/>
      <c r="V96" s="221"/>
      <c r="W96" s="221"/>
      <c r="X96" s="221"/>
      <c r="Y96" s="221"/>
      <c r="Z96" s="221"/>
      <c r="AA96" s="221"/>
      <c r="AB96" s="221"/>
      <c r="AC96" s="221"/>
      <c r="AD96" s="221"/>
      <c r="AE96" s="221"/>
      <c r="AF96" s="221"/>
      <c r="AG96" s="221"/>
      <c r="AH96" s="221"/>
      <c r="AI96" s="221"/>
    </row>
    <row r="97" spans="1:35" s="213" customFormat="1" ht="15.75" customHeight="1">
      <c r="A97" s="699" t="s">
        <v>116</v>
      </c>
      <c r="B97" s="699"/>
      <c r="C97" s="699"/>
      <c r="D97" s="699"/>
      <c r="E97" s="699"/>
      <c r="F97" s="699"/>
      <c r="G97" s="699"/>
      <c r="H97" s="699"/>
      <c r="I97" s="699"/>
      <c r="J97" s="699"/>
      <c r="K97" s="699"/>
      <c r="L97" s="699"/>
      <c r="M97" s="699"/>
      <c r="N97" s="699"/>
      <c r="O97" s="699"/>
      <c r="P97" s="221"/>
      <c r="Q97" s="221"/>
      <c r="R97" s="221"/>
      <c r="S97" s="221"/>
      <c r="T97" s="221"/>
      <c r="U97" s="221"/>
      <c r="V97" s="221"/>
      <c r="W97" s="221"/>
      <c r="X97" s="221"/>
      <c r="Y97" s="221"/>
      <c r="Z97" s="221"/>
      <c r="AA97" s="221"/>
      <c r="AB97" s="221"/>
      <c r="AC97" s="221"/>
      <c r="AD97" s="221"/>
      <c r="AE97" s="221"/>
      <c r="AF97" s="221"/>
      <c r="AG97" s="221"/>
      <c r="AH97" s="221"/>
      <c r="AI97" s="221"/>
    </row>
    <row r="98" spans="1:15" ht="12.75">
      <c r="A98" s="111"/>
      <c r="B98" s="111"/>
      <c r="E98" s="111"/>
      <c r="I98" s="111"/>
      <c r="L98" s="124"/>
      <c r="M98" s="124"/>
      <c r="N98" s="124"/>
      <c r="O98" s="124"/>
    </row>
  </sheetData>
  <sheetProtection formatCells="0" formatColumns="0" formatRows="0"/>
  <mergeCells count="31">
    <mergeCell ref="K11:K12"/>
    <mergeCell ref="B31:B39"/>
    <mergeCell ref="B40:B48"/>
    <mergeCell ref="B49:B57"/>
    <mergeCell ref="B58:B66"/>
    <mergeCell ref="H11:J11"/>
    <mergeCell ref="D11:D12"/>
    <mergeCell ref="B11:B12"/>
    <mergeCell ref="B13:B21"/>
    <mergeCell ref="B22:B30"/>
    <mergeCell ref="A1:O1"/>
    <mergeCell ref="A2:O2"/>
    <mergeCell ref="A4:O4"/>
    <mergeCell ref="A5:O5"/>
    <mergeCell ref="A7:O7"/>
    <mergeCell ref="A58:A66"/>
    <mergeCell ref="A40:A48"/>
    <mergeCell ref="A49:A57"/>
    <mergeCell ref="E11:G11"/>
    <mergeCell ref="L11:O11"/>
    <mergeCell ref="A11:A12"/>
    <mergeCell ref="A22:A30"/>
    <mergeCell ref="A13:A21"/>
    <mergeCell ref="A31:A39"/>
    <mergeCell ref="A97:O97"/>
    <mergeCell ref="A84:A89"/>
    <mergeCell ref="B67:B75"/>
    <mergeCell ref="B76:B83"/>
    <mergeCell ref="B84:B89"/>
    <mergeCell ref="A76:A83"/>
    <mergeCell ref="A67:A75"/>
  </mergeCells>
  <hyperlinks>
    <hyperlink ref="A9" location="Оглавление!A1" display="К оглавлению"/>
  </hyperlinks>
  <printOptions horizontalCentered="1"/>
  <pageMargins left="0.25" right="0.25" top="0.75" bottom="0.75" header="0.3" footer="0.3"/>
  <pageSetup fitToHeight="1" fitToWidth="1" horizontalDpi="600" verticalDpi="600" orientation="portrait" paperSize="9" scale="4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2"/>
  <sheetViews>
    <sheetView showGridLines="0" view="pageBreakPreview" zoomScale="90" zoomScaleNormal="85" zoomScaleSheetLayoutView="90" zoomScalePageLayoutView="0" workbookViewId="0" topLeftCell="A1">
      <pane ySplit="12" topLeftCell="BM31" activePane="bottomLeft" state="frozen"/>
      <selection pane="topLeft" activeCell="A3" sqref="A3"/>
      <selection pane="bottomLeft" activeCell="A48" sqref="A48"/>
    </sheetView>
  </sheetViews>
  <sheetFormatPr defaultColWidth="9.140625" defaultRowHeight="12.75"/>
  <cols>
    <col min="1" max="1" width="29.7109375" style="241" customWidth="1"/>
    <col min="2" max="2" width="54.7109375" style="111" customWidth="1"/>
    <col min="3" max="3" width="10.8515625" style="125" hidden="1" customWidth="1"/>
    <col min="4" max="4" width="11.421875" style="125" customWidth="1"/>
    <col min="5" max="7" width="9.28125" style="111" customWidth="1"/>
    <col min="8" max="9" width="10.57421875" style="111" customWidth="1"/>
    <col min="10" max="10" width="10.57421875" style="124" customWidth="1"/>
    <col min="11" max="11" width="12.140625" style="124" hidden="1" customWidth="1"/>
    <col min="12" max="15" width="12.57421875" style="127" customWidth="1"/>
    <col min="16" max="17" width="12.00390625" style="111" customWidth="1"/>
    <col min="18" max="18" width="9.140625" style="111" customWidth="1"/>
    <col min="19" max="19" width="11.00390625" style="111" bestFit="1" customWidth="1"/>
    <col min="20" max="252" width="9.140625" style="111" customWidth="1"/>
    <col min="253" max="255" width="13.7109375" style="111" customWidth="1"/>
    <col min="256" max="16384" width="48.7109375" style="111" customWidth="1"/>
  </cols>
  <sheetData>
    <row r="1" spans="1:35" s="81" customFormat="1" ht="18" customHeight="1">
      <c r="A1" s="714" t="s">
        <v>385</v>
      </c>
      <c r="B1" s="714"/>
      <c r="C1" s="715"/>
      <c r="D1" s="715"/>
      <c r="E1" s="714"/>
      <c r="F1" s="714"/>
      <c r="G1" s="714"/>
      <c r="H1" s="714"/>
      <c r="I1" s="714"/>
      <c r="J1" s="714"/>
      <c r="K1" s="714"/>
      <c r="L1" s="714"/>
      <c r="M1" s="714"/>
      <c r="N1" s="714"/>
      <c r="O1" s="714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</row>
    <row r="2" spans="1:35" s="81" customFormat="1" ht="18" customHeight="1">
      <c r="A2" s="714" t="s">
        <v>104</v>
      </c>
      <c r="B2" s="714"/>
      <c r="C2" s="715"/>
      <c r="D2" s="715"/>
      <c r="E2" s="714"/>
      <c r="F2" s="714"/>
      <c r="G2" s="714"/>
      <c r="H2" s="714"/>
      <c r="I2" s="714"/>
      <c r="J2" s="714"/>
      <c r="K2" s="714"/>
      <c r="L2" s="714"/>
      <c r="M2" s="714"/>
      <c r="N2" s="714"/>
      <c r="O2" s="714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</row>
    <row r="3" spans="1:35" s="81" customFormat="1" ht="12" customHeight="1">
      <c r="A3" s="82"/>
      <c r="B3" s="82"/>
      <c r="C3" s="83"/>
      <c r="D3" s="83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</row>
    <row r="4" spans="1:35" s="81" customFormat="1" ht="18" customHeight="1">
      <c r="A4" s="714" t="s">
        <v>0</v>
      </c>
      <c r="B4" s="714"/>
      <c r="C4" s="715"/>
      <c r="D4" s="715"/>
      <c r="E4" s="714"/>
      <c r="F4" s="714"/>
      <c r="G4" s="714"/>
      <c r="H4" s="714"/>
      <c r="I4" s="714"/>
      <c r="J4" s="714"/>
      <c r="K4" s="714"/>
      <c r="L4" s="714"/>
      <c r="M4" s="714"/>
      <c r="N4" s="714"/>
      <c r="O4" s="714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</row>
    <row r="5" spans="1:35" s="81" customFormat="1" ht="18" customHeight="1">
      <c r="A5" s="716" t="s">
        <v>354</v>
      </c>
      <c r="B5" s="716"/>
      <c r="C5" s="716"/>
      <c r="D5" s="716"/>
      <c r="E5" s="716"/>
      <c r="F5" s="716"/>
      <c r="G5" s="716"/>
      <c r="H5" s="716"/>
      <c r="I5" s="716"/>
      <c r="J5" s="716"/>
      <c r="K5" s="716"/>
      <c r="L5" s="716"/>
      <c r="M5" s="716"/>
      <c r="N5" s="716"/>
      <c r="O5" s="716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</row>
    <row r="6" spans="1:35" s="88" customFormat="1" ht="12" customHeight="1">
      <c r="A6" s="84"/>
      <c r="B6" s="84"/>
      <c r="C6" s="85"/>
      <c r="D6" s="85"/>
      <c r="E6" s="84"/>
      <c r="F6" s="84"/>
      <c r="G6" s="84"/>
      <c r="H6" s="84"/>
      <c r="I6" s="84"/>
      <c r="J6" s="84"/>
      <c r="K6" s="86"/>
      <c r="L6" s="84"/>
      <c r="M6" s="84"/>
      <c r="N6" s="84"/>
      <c r="O6" s="84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</row>
    <row r="7" spans="1:35" s="88" customFormat="1" ht="18" customHeight="1">
      <c r="A7" s="690" t="s">
        <v>394</v>
      </c>
      <c r="B7" s="690"/>
      <c r="C7" s="691"/>
      <c r="D7" s="691"/>
      <c r="E7" s="690"/>
      <c r="F7" s="690"/>
      <c r="G7" s="690"/>
      <c r="H7" s="690"/>
      <c r="I7" s="690"/>
      <c r="J7" s="690"/>
      <c r="K7" s="690"/>
      <c r="L7" s="690"/>
      <c r="M7" s="690"/>
      <c r="N7" s="690"/>
      <c r="O7" s="690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</row>
    <row r="8" spans="1:35" s="88" customFormat="1" ht="12" customHeight="1" thickBot="1">
      <c r="A8" s="84"/>
      <c r="B8" s="84"/>
      <c r="C8" s="85"/>
      <c r="D8" s="85"/>
      <c r="E8" s="84"/>
      <c r="F8" s="84"/>
      <c r="G8" s="84"/>
      <c r="H8" s="84"/>
      <c r="I8" s="84"/>
      <c r="J8" s="84"/>
      <c r="K8" s="86"/>
      <c r="L8" s="84"/>
      <c r="M8" s="84"/>
      <c r="N8" s="84"/>
      <c r="O8" s="84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</row>
    <row r="9" spans="1:35" s="93" customFormat="1" ht="18" customHeight="1" thickBot="1">
      <c r="A9" s="89" t="s">
        <v>64</v>
      </c>
      <c r="B9" s="89"/>
      <c r="C9" s="90"/>
      <c r="D9" s="90"/>
      <c r="E9" s="89"/>
      <c r="F9" s="89"/>
      <c r="G9" s="89"/>
      <c r="H9" s="89"/>
      <c r="I9" s="89"/>
      <c r="J9" s="89"/>
      <c r="K9" s="91"/>
      <c r="L9" s="89"/>
      <c r="M9" s="89"/>
      <c r="N9" s="202" t="s">
        <v>31</v>
      </c>
      <c r="O9" s="203">
        <v>0</v>
      </c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</row>
    <row r="10" spans="1:35" s="100" customFormat="1" ht="12" customHeight="1" thickBot="1">
      <c r="A10" s="94"/>
      <c r="B10" s="95"/>
      <c r="C10" s="96"/>
      <c r="D10" s="96"/>
      <c r="E10" s="97"/>
      <c r="F10" s="97"/>
      <c r="G10" s="97"/>
      <c r="H10" s="97"/>
      <c r="I10" s="97"/>
      <c r="J10" s="98"/>
      <c r="K10" s="99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</row>
    <row r="11" spans="1:35" s="104" customFormat="1" ht="15" customHeight="1">
      <c r="A11" s="711" t="s">
        <v>1</v>
      </c>
      <c r="B11" s="719" t="s">
        <v>2</v>
      </c>
      <c r="C11" s="102"/>
      <c r="D11" s="717" t="s">
        <v>98</v>
      </c>
      <c r="E11" s="684" t="s">
        <v>3</v>
      </c>
      <c r="F11" s="685"/>
      <c r="G11" s="686"/>
      <c r="H11" s="684" t="s">
        <v>118</v>
      </c>
      <c r="I11" s="685"/>
      <c r="J11" s="686"/>
      <c r="K11" s="722" t="s">
        <v>122</v>
      </c>
      <c r="L11" s="687" t="s">
        <v>4</v>
      </c>
      <c r="M11" s="687"/>
      <c r="N11" s="687"/>
      <c r="O11" s="710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</row>
    <row r="12" spans="1:35" s="104" customFormat="1" ht="30.75" thickBot="1">
      <c r="A12" s="712"/>
      <c r="B12" s="720"/>
      <c r="C12" s="128"/>
      <c r="D12" s="718"/>
      <c r="E12" s="129" t="s">
        <v>5</v>
      </c>
      <c r="F12" s="129" t="s">
        <v>6</v>
      </c>
      <c r="G12" s="129" t="s">
        <v>7</v>
      </c>
      <c r="H12" s="129" t="s">
        <v>119</v>
      </c>
      <c r="I12" s="129" t="s">
        <v>120</v>
      </c>
      <c r="J12" s="129" t="s">
        <v>121</v>
      </c>
      <c r="K12" s="723"/>
      <c r="L12" s="130" t="s">
        <v>123</v>
      </c>
      <c r="M12" s="130" t="s">
        <v>392</v>
      </c>
      <c r="N12" s="130" t="s">
        <v>125</v>
      </c>
      <c r="O12" s="131" t="s">
        <v>393</v>
      </c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6"/>
      <c r="AA12" s="106"/>
      <c r="AB12" s="107"/>
      <c r="AC12" s="107"/>
      <c r="AD12" s="107"/>
      <c r="AE12" s="107"/>
      <c r="AF12" s="106"/>
      <c r="AG12" s="106"/>
      <c r="AH12" s="106"/>
      <c r="AI12" s="103"/>
    </row>
    <row r="13" spans="1:20" s="106" customFormat="1" ht="16.5" customHeight="1" thickBot="1">
      <c r="A13" s="726" t="s">
        <v>141</v>
      </c>
      <c r="B13" s="729" t="s">
        <v>42</v>
      </c>
      <c r="C13" s="230">
        <v>64675</v>
      </c>
      <c r="D13" s="132" t="s">
        <v>101</v>
      </c>
      <c r="E13" s="133">
        <v>10000</v>
      </c>
      <c r="F13" s="134">
        <v>1000</v>
      </c>
      <c r="G13" s="135">
        <v>20</v>
      </c>
      <c r="H13" s="136">
        <v>1</v>
      </c>
      <c r="I13" s="137">
        <f aca="true" t="shared" si="0" ref="I13:I34">E13*F13*H13/1000000</f>
        <v>10</v>
      </c>
      <c r="J13" s="138">
        <f aca="true" t="shared" si="1" ref="J13:J34">E13*F13*G13*H13/1000000000</f>
        <v>0.2</v>
      </c>
      <c r="K13" s="139">
        <v>28420</v>
      </c>
      <c r="L13" s="140">
        <v>653.66</v>
      </c>
      <c r="M13" s="141">
        <f>L13*1.2</f>
        <v>784.3919999999999</v>
      </c>
      <c r="N13" s="142">
        <v>32683</v>
      </c>
      <c r="O13" s="143">
        <f>N13*1.2</f>
        <v>39219.6</v>
      </c>
      <c r="P13" s="226"/>
      <c r="Q13" s="226"/>
      <c r="R13" s="227"/>
      <c r="S13" s="116"/>
      <c r="T13" s="116"/>
    </row>
    <row r="14" spans="1:20" s="106" customFormat="1" ht="16.5" customHeight="1" thickBot="1">
      <c r="A14" s="727"/>
      <c r="B14" s="730"/>
      <c r="C14" s="228"/>
      <c r="D14" s="69" t="s">
        <v>101</v>
      </c>
      <c r="E14" s="70">
        <v>9000</v>
      </c>
      <c r="F14" s="71">
        <v>1000</v>
      </c>
      <c r="G14" s="72">
        <v>25</v>
      </c>
      <c r="H14" s="73">
        <v>1</v>
      </c>
      <c r="I14" s="74">
        <f t="shared" si="0"/>
        <v>9</v>
      </c>
      <c r="J14" s="75">
        <f t="shared" si="1"/>
        <v>0.225</v>
      </c>
      <c r="K14" s="76">
        <v>23308</v>
      </c>
      <c r="L14" s="77">
        <v>670.105</v>
      </c>
      <c r="M14" s="141">
        <f aca="true" t="shared" si="2" ref="M14:M34">L14*1.2</f>
        <v>804.126</v>
      </c>
      <c r="N14" s="79">
        <v>26804.2</v>
      </c>
      <c r="O14" s="143">
        <f aca="true" t="shared" si="3" ref="O14:O34">N14*1.2</f>
        <v>32165.04</v>
      </c>
      <c r="P14" s="226"/>
      <c r="Q14" s="226"/>
      <c r="R14" s="227"/>
      <c r="S14" s="116"/>
      <c r="T14" s="116"/>
    </row>
    <row r="15" spans="1:20" s="106" customFormat="1" ht="16.5" customHeight="1" thickBot="1">
      <c r="A15" s="727"/>
      <c r="B15" s="730"/>
      <c r="C15" s="228">
        <v>6807</v>
      </c>
      <c r="D15" s="242" t="s">
        <v>99</v>
      </c>
      <c r="E15" s="243">
        <v>8000</v>
      </c>
      <c r="F15" s="244">
        <v>1000</v>
      </c>
      <c r="G15" s="245">
        <v>30</v>
      </c>
      <c r="H15" s="246">
        <v>1</v>
      </c>
      <c r="I15" s="247">
        <f t="shared" si="0"/>
        <v>8</v>
      </c>
      <c r="J15" s="248">
        <f t="shared" si="1"/>
        <v>0.24</v>
      </c>
      <c r="K15" s="249">
        <v>19316</v>
      </c>
      <c r="L15" s="250">
        <v>666.402</v>
      </c>
      <c r="M15" s="141">
        <f t="shared" si="2"/>
        <v>799.6824</v>
      </c>
      <c r="N15" s="252">
        <v>22213.4</v>
      </c>
      <c r="O15" s="143">
        <f t="shared" si="3"/>
        <v>26656.08</v>
      </c>
      <c r="P15" s="226"/>
      <c r="Q15" s="226"/>
      <c r="R15" s="227"/>
      <c r="S15" s="116"/>
      <c r="T15" s="116"/>
    </row>
    <row r="16" spans="1:20" s="106" customFormat="1" ht="16.5" customHeight="1" thickBot="1">
      <c r="A16" s="727"/>
      <c r="B16" s="730"/>
      <c r="C16" s="228">
        <v>6808</v>
      </c>
      <c r="D16" s="242" t="s">
        <v>99</v>
      </c>
      <c r="E16" s="243">
        <v>6000</v>
      </c>
      <c r="F16" s="244">
        <v>1000</v>
      </c>
      <c r="G16" s="245">
        <v>40</v>
      </c>
      <c r="H16" s="246">
        <v>1</v>
      </c>
      <c r="I16" s="247">
        <f t="shared" si="0"/>
        <v>6</v>
      </c>
      <c r="J16" s="248">
        <f t="shared" si="1"/>
        <v>0.24</v>
      </c>
      <c r="K16" s="249">
        <v>17096</v>
      </c>
      <c r="L16" s="250">
        <v>786.416</v>
      </c>
      <c r="M16" s="141">
        <f t="shared" si="2"/>
        <v>943.6992</v>
      </c>
      <c r="N16" s="252">
        <v>19660.4</v>
      </c>
      <c r="O16" s="143">
        <f t="shared" si="3"/>
        <v>23592.48</v>
      </c>
      <c r="P16" s="226"/>
      <c r="Q16" s="226"/>
      <c r="R16" s="227"/>
      <c r="S16" s="116"/>
      <c r="T16" s="116"/>
    </row>
    <row r="17" spans="1:20" s="106" customFormat="1" ht="16.5" customHeight="1" thickBot="1">
      <c r="A17" s="727"/>
      <c r="B17" s="730"/>
      <c r="C17" s="228">
        <v>6809</v>
      </c>
      <c r="D17" s="242" t="s">
        <v>99</v>
      </c>
      <c r="E17" s="243">
        <v>5000</v>
      </c>
      <c r="F17" s="244">
        <v>1000</v>
      </c>
      <c r="G17" s="245">
        <v>50</v>
      </c>
      <c r="H17" s="246">
        <v>1</v>
      </c>
      <c r="I17" s="247">
        <f t="shared" si="0"/>
        <v>5</v>
      </c>
      <c r="J17" s="248">
        <f t="shared" si="1"/>
        <v>0.25</v>
      </c>
      <c r="K17" s="249">
        <v>16744</v>
      </c>
      <c r="L17" s="250">
        <v>962.78</v>
      </c>
      <c r="M17" s="141">
        <f t="shared" si="2"/>
        <v>1155.336</v>
      </c>
      <c r="N17" s="252">
        <v>19255.6</v>
      </c>
      <c r="O17" s="143">
        <f t="shared" si="3"/>
        <v>23106.719999999998</v>
      </c>
      <c r="P17" s="226"/>
      <c r="Q17" s="226"/>
      <c r="R17" s="227"/>
      <c r="S17" s="116"/>
      <c r="T17" s="116"/>
    </row>
    <row r="18" spans="1:20" s="106" customFormat="1" ht="16.5" customHeight="1" thickBot="1">
      <c r="A18" s="727"/>
      <c r="B18" s="730"/>
      <c r="C18" s="228">
        <v>6810</v>
      </c>
      <c r="D18" s="69" t="s">
        <v>101</v>
      </c>
      <c r="E18" s="70">
        <v>4000</v>
      </c>
      <c r="F18" s="71">
        <v>1000</v>
      </c>
      <c r="G18" s="72">
        <v>60</v>
      </c>
      <c r="H18" s="73">
        <v>1</v>
      </c>
      <c r="I18" s="74">
        <f t="shared" si="0"/>
        <v>4</v>
      </c>
      <c r="J18" s="75">
        <f t="shared" si="1"/>
        <v>0.24</v>
      </c>
      <c r="K18" s="76">
        <v>17312</v>
      </c>
      <c r="L18" s="77">
        <v>1194.528</v>
      </c>
      <c r="M18" s="141">
        <f t="shared" si="2"/>
        <v>1433.4336</v>
      </c>
      <c r="N18" s="79">
        <v>19908.8</v>
      </c>
      <c r="O18" s="143">
        <f t="shared" si="3"/>
        <v>23890.559999999998</v>
      </c>
      <c r="P18" s="226"/>
      <c r="Q18" s="226"/>
      <c r="R18" s="227"/>
      <c r="S18" s="116"/>
      <c r="T18" s="116"/>
    </row>
    <row r="19" spans="1:20" s="106" customFormat="1" ht="16.5" customHeight="1" thickBot="1">
      <c r="A19" s="727"/>
      <c r="B19" s="730"/>
      <c r="C19" s="228">
        <v>6811</v>
      </c>
      <c r="D19" s="69" t="s">
        <v>101</v>
      </c>
      <c r="E19" s="70">
        <v>3000</v>
      </c>
      <c r="F19" s="71">
        <v>1000</v>
      </c>
      <c r="G19" s="72">
        <v>80</v>
      </c>
      <c r="H19" s="73">
        <v>1</v>
      </c>
      <c r="I19" s="74">
        <f t="shared" si="0"/>
        <v>3</v>
      </c>
      <c r="J19" s="75">
        <f t="shared" si="1"/>
        <v>0.24</v>
      </c>
      <c r="K19" s="76">
        <v>14384</v>
      </c>
      <c r="L19" s="77">
        <v>1323.328</v>
      </c>
      <c r="M19" s="141">
        <f t="shared" si="2"/>
        <v>1587.9936</v>
      </c>
      <c r="N19" s="79">
        <v>16514.6</v>
      </c>
      <c r="O19" s="143">
        <f t="shared" si="3"/>
        <v>19817.519999999997</v>
      </c>
      <c r="P19" s="226"/>
      <c r="Q19" s="226"/>
      <c r="R19" s="227"/>
      <c r="S19" s="116"/>
      <c r="T19" s="116"/>
    </row>
    <row r="20" spans="1:20" s="106" customFormat="1" ht="16.5" customHeight="1" thickBot="1">
      <c r="A20" s="728"/>
      <c r="B20" s="724"/>
      <c r="C20" s="229">
        <v>6812</v>
      </c>
      <c r="D20" s="189" t="s">
        <v>101</v>
      </c>
      <c r="E20" s="190">
        <v>2500</v>
      </c>
      <c r="F20" s="191">
        <v>1000</v>
      </c>
      <c r="G20" s="192">
        <v>100</v>
      </c>
      <c r="H20" s="193">
        <v>1</v>
      </c>
      <c r="I20" s="194">
        <f t="shared" si="0"/>
        <v>2.5</v>
      </c>
      <c r="J20" s="195">
        <f t="shared" si="1"/>
        <v>0.25</v>
      </c>
      <c r="K20" s="196">
        <v>13384</v>
      </c>
      <c r="L20" s="197">
        <v>1539.16</v>
      </c>
      <c r="M20" s="141">
        <f t="shared" si="2"/>
        <v>1846.992</v>
      </c>
      <c r="N20" s="199">
        <v>15391.6</v>
      </c>
      <c r="O20" s="143">
        <f t="shared" si="3"/>
        <v>18469.92</v>
      </c>
      <c r="P20" s="226"/>
      <c r="Q20" s="226"/>
      <c r="R20" s="227"/>
      <c r="S20" s="116"/>
      <c r="T20" s="116"/>
    </row>
    <row r="21" spans="1:18" s="116" customFormat="1" ht="16.5" customHeight="1" thickBot="1">
      <c r="A21" s="731" t="s">
        <v>142</v>
      </c>
      <c r="B21" s="725" t="s">
        <v>43</v>
      </c>
      <c r="C21" s="225">
        <v>64675</v>
      </c>
      <c r="D21" s="178" t="s">
        <v>101</v>
      </c>
      <c r="E21" s="179">
        <v>10000</v>
      </c>
      <c r="F21" s="180">
        <v>1000</v>
      </c>
      <c r="G21" s="181">
        <v>20</v>
      </c>
      <c r="H21" s="182">
        <v>1</v>
      </c>
      <c r="I21" s="183">
        <f t="shared" si="0"/>
        <v>10</v>
      </c>
      <c r="J21" s="184">
        <f t="shared" si="1"/>
        <v>0.2</v>
      </c>
      <c r="K21" s="185">
        <v>31260</v>
      </c>
      <c r="L21" s="186">
        <v>718.98</v>
      </c>
      <c r="M21" s="141">
        <f t="shared" si="2"/>
        <v>862.776</v>
      </c>
      <c r="N21" s="188">
        <v>35949</v>
      </c>
      <c r="O21" s="143">
        <f t="shared" si="3"/>
        <v>43138.799999999996</v>
      </c>
      <c r="P21" s="226"/>
      <c r="Q21" s="226"/>
      <c r="R21" s="227"/>
    </row>
    <row r="22" spans="1:18" s="116" customFormat="1" ht="16.5" customHeight="1" thickBot="1">
      <c r="A22" s="727"/>
      <c r="B22" s="730"/>
      <c r="C22" s="228">
        <v>6807</v>
      </c>
      <c r="D22" s="242" t="s">
        <v>99</v>
      </c>
      <c r="E22" s="243">
        <v>8000</v>
      </c>
      <c r="F22" s="244">
        <v>1000</v>
      </c>
      <c r="G22" s="245">
        <v>30</v>
      </c>
      <c r="H22" s="246">
        <v>1</v>
      </c>
      <c r="I22" s="247">
        <f t="shared" si="0"/>
        <v>8</v>
      </c>
      <c r="J22" s="248">
        <f t="shared" si="1"/>
        <v>0.24</v>
      </c>
      <c r="K22" s="249">
        <v>21680</v>
      </c>
      <c r="L22" s="250">
        <v>747.96</v>
      </c>
      <c r="M22" s="141">
        <f t="shared" si="2"/>
        <v>897.552</v>
      </c>
      <c r="N22" s="252">
        <v>24932</v>
      </c>
      <c r="O22" s="143">
        <f t="shared" si="3"/>
        <v>29918.399999999998</v>
      </c>
      <c r="P22" s="226"/>
      <c r="Q22" s="226"/>
      <c r="R22" s="227"/>
    </row>
    <row r="23" spans="1:18" s="116" customFormat="1" ht="16.5" customHeight="1" thickBot="1">
      <c r="A23" s="727"/>
      <c r="B23" s="730"/>
      <c r="C23" s="228">
        <v>6808</v>
      </c>
      <c r="D23" s="69" t="s">
        <v>101</v>
      </c>
      <c r="E23" s="70">
        <v>6000</v>
      </c>
      <c r="F23" s="71">
        <v>1000</v>
      </c>
      <c r="G23" s="72">
        <v>40</v>
      </c>
      <c r="H23" s="73">
        <v>1</v>
      </c>
      <c r="I23" s="74">
        <f t="shared" si="0"/>
        <v>6</v>
      </c>
      <c r="J23" s="75">
        <f t="shared" si="1"/>
        <v>0.24</v>
      </c>
      <c r="K23" s="76">
        <v>19376</v>
      </c>
      <c r="L23" s="77">
        <v>891.296</v>
      </c>
      <c r="M23" s="141">
        <f t="shared" si="2"/>
        <v>1069.5552</v>
      </c>
      <c r="N23" s="79">
        <v>22282.4</v>
      </c>
      <c r="O23" s="143">
        <f t="shared" si="3"/>
        <v>26738.88</v>
      </c>
      <c r="P23" s="226"/>
      <c r="Q23" s="226"/>
      <c r="R23" s="227"/>
    </row>
    <row r="24" spans="1:18" s="116" customFormat="1" ht="16.5" customHeight="1" thickBot="1">
      <c r="A24" s="728"/>
      <c r="B24" s="724"/>
      <c r="C24" s="229">
        <v>6809</v>
      </c>
      <c r="D24" s="189" t="s">
        <v>101</v>
      </c>
      <c r="E24" s="190">
        <v>5000</v>
      </c>
      <c r="F24" s="191">
        <v>1000</v>
      </c>
      <c r="G24" s="192">
        <v>50</v>
      </c>
      <c r="H24" s="193">
        <v>1</v>
      </c>
      <c r="I24" s="194">
        <f t="shared" si="0"/>
        <v>5</v>
      </c>
      <c r="J24" s="195">
        <f t="shared" si="1"/>
        <v>0.25</v>
      </c>
      <c r="K24" s="196">
        <v>18972</v>
      </c>
      <c r="L24" s="197">
        <v>1132.29</v>
      </c>
      <c r="M24" s="141">
        <f t="shared" si="2"/>
        <v>1358.7479999999998</v>
      </c>
      <c r="N24" s="199">
        <v>21817.8</v>
      </c>
      <c r="O24" s="143">
        <f t="shared" si="3"/>
        <v>26181.359999999997</v>
      </c>
      <c r="P24" s="226"/>
      <c r="Q24" s="226"/>
      <c r="R24" s="227"/>
    </row>
    <row r="25" spans="1:18" s="103" customFormat="1" ht="16.5" customHeight="1" thickBot="1">
      <c r="A25" s="731" t="s">
        <v>12</v>
      </c>
      <c r="B25" s="706" t="s">
        <v>137</v>
      </c>
      <c r="C25" s="225">
        <v>56198</v>
      </c>
      <c r="D25" s="254" t="s">
        <v>99</v>
      </c>
      <c r="E25" s="255">
        <v>5000</v>
      </c>
      <c r="F25" s="256">
        <v>1000</v>
      </c>
      <c r="G25" s="257">
        <v>50</v>
      </c>
      <c r="H25" s="258">
        <v>1</v>
      </c>
      <c r="I25" s="259">
        <f t="shared" si="0"/>
        <v>5</v>
      </c>
      <c r="J25" s="260">
        <f t="shared" si="1"/>
        <v>0.25</v>
      </c>
      <c r="K25" s="261">
        <v>3212</v>
      </c>
      <c r="L25" s="262">
        <v>208.33</v>
      </c>
      <c r="M25" s="141">
        <f t="shared" si="2"/>
        <v>249.996</v>
      </c>
      <c r="N25" s="264">
        <v>4166.6</v>
      </c>
      <c r="O25" s="143">
        <f t="shared" si="3"/>
        <v>4999.92</v>
      </c>
      <c r="P25" s="226"/>
      <c r="Q25" s="226"/>
      <c r="R25" s="227"/>
    </row>
    <row r="26" spans="1:20" s="231" customFormat="1" ht="16.5" customHeight="1" thickBot="1">
      <c r="A26" s="732"/>
      <c r="B26" s="735"/>
      <c r="C26" s="228">
        <v>39243</v>
      </c>
      <c r="D26" s="242" t="s">
        <v>99</v>
      </c>
      <c r="E26" s="243">
        <v>5000</v>
      </c>
      <c r="F26" s="244">
        <v>1000</v>
      </c>
      <c r="G26" s="245">
        <v>60</v>
      </c>
      <c r="H26" s="246">
        <v>1</v>
      </c>
      <c r="I26" s="247">
        <f t="shared" si="0"/>
        <v>5</v>
      </c>
      <c r="J26" s="248">
        <f t="shared" si="1"/>
        <v>0.3</v>
      </c>
      <c r="K26" s="249">
        <v>3212</v>
      </c>
      <c r="L26" s="250">
        <v>250.1</v>
      </c>
      <c r="M26" s="141">
        <f t="shared" si="2"/>
        <v>300.12</v>
      </c>
      <c r="N26" s="252">
        <v>4166.6</v>
      </c>
      <c r="O26" s="143">
        <f t="shared" si="3"/>
        <v>4999.92</v>
      </c>
      <c r="P26" s="226"/>
      <c r="Q26" s="226"/>
      <c r="R26" s="227"/>
      <c r="S26" s="103"/>
      <c r="T26" s="103"/>
    </row>
    <row r="27" spans="1:20" s="231" customFormat="1" ht="16.5" customHeight="1" thickBot="1">
      <c r="A27" s="732"/>
      <c r="B27" s="735"/>
      <c r="C27" s="228">
        <v>39239</v>
      </c>
      <c r="D27" s="242" t="s">
        <v>99</v>
      </c>
      <c r="E27" s="243">
        <v>4500</v>
      </c>
      <c r="F27" s="244">
        <v>1000</v>
      </c>
      <c r="G27" s="245">
        <v>70</v>
      </c>
      <c r="H27" s="246">
        <v>1</v>
      </c>
      <c r="I27" s="247">
        <f t="shared" si="0"/>
        <v>4.5</v>
      </c>
      <c r="J27" s="248">
        <f t="shared" si="1"/>
        <v>0.315</v>
      </c>
      <c r="K27" s="249">
        <v>3212</v>
      </c>
      <c r="L27" s="250">
        <v>291.78</v>
      </c>
      <c r="M27" s="141">
        <f t="shared" si="2"/>
        <v>350.13599999999997</v>
      </c>
      <c r="N27" s="252">
        <v>4166.6</v>
      </c>
      <c r="O27" s="143">
        <f t="shared" si="3"/>
        <v>4999.92</v>
      </c>
      <c r="P27" s="226"/>
      <c r="Q27" s="226"/>
      <c r="R27" s="227"/>
      <c r="S27" s="103"/>
      <c r="T27" s="103"/>
    </row>
    <row r="28" spans="1:20" s="232" customFormat="1" ht="16.5" customHeight="1" thickBot="1">
      <c r="A28" s="732"/>
      <c r="B28" s="735"/>
      <c r="C28" s="228">
        <v>39242</v>
      </c>
      <c r="D28" s="242" t="s">
        <v>99</v>
      </c>
      <c r="E28" s="243">
        <v>4500</v>
      </c>
      <c r="F28" s="244">
        <v>1000</v>
      </c>
      <c r="G28" s="245">
        <v>80</v>
      </c>
      <c r="H28" s="246">
        <v>1</v>
      </c>
      <c r="I28" s="247">
        <f t="shared" si="0"/>
        <v>4.5</v>
      </c>
      <c r="J28" s="248">
        <f t="shared" si="1"/>
        <v>0.36</v>
      </c>
      <c r="K28" s="249">
        <v>3212</v>
      </c>
      <c r="L28" s="250">
        <v>333.33</v>
      </c>
      <c r="M28" s="141">
        <f t="shared" si="2"/>
        <v>399.996</v>
      </c>
      <c r="N28" s="252">
        <v>4166.6</v>
      </c>
      <c r="O28" s="143">
        <f t="shared" si="3"/>
        <v>4999.92</v>
      </c>
      <c r="P28" s="226"/>
      <c r="Q28" s="226"/>
      <c r="R28" s="227"/>
      <c r="S28" s="103"/>
      <c r="T28" s="103"/>
    </row>
    <row r="29" spans="1:20" s="232" customFormat="1" ht="16.5" customHeight="1" thickBot="1">
      <c r="A29" s="733"/>
      <c r="B29" s="704"/>
      <c r="C29" s="229">
        <v>91478</v>
      </c>
      <c r="D29" s="266" t="s">
        <v>100</v>
      </c>
      <c r="E29" s="267">
        <v>4500</v>
      </c>
      <c r="F29" s="268">
        <v>1000</v>
      </c>
      <c r="G29" s="269">
        <v>90</v>
      </c>
      <c r="H29" s="270">
        <v>1</v>
      </c>
      <c r="I29" s="271">
        <f t="shared" si="0"/>
        <v>4.5</v>
      </c>
      <c r="J29" s="272">
        <f t="shared" si="1"/>
        <v>0.405</v>
      </c>
      <c r="K29" s="273">
        <v>3276</v>
      </c>
      <c r="L29" s="274">
        <v>375.03</v>
      </c>
      <c r="M29" s="141">
        <f t="shared" si="2"/>
        <v>450.03599999999994</v>
      </c>
      <c r="N29" s="275">
        <v>4166.6</v>
      </c>
      <c r="O29" s="143">
        <f t="shared" si="3"/>
        <v>4999.92</v>
      </c>
      <c r="P29" s="226"/>
      <c r="Q29" s="226"/>
      <c r="R29" s="227"/>
      <c r="S29" s="103"/>
      <c r="T29" s="103"/>
    </row>
    <row r="30" spans="1:18" s="103" customFormat="1" ht="16.5" customHeight="1" thickBot="1">
      <c r="A30" s="731" t="s">
        <v>13</v>
      </c>
      <c r="B30" s="706" t="s">
        <v>138</v>
      </c>
      <c r="C30" s="225">
        <v>56200</v>
      </c>
      <c r="D30" s="254" t="s">
        <v>99</v>
      </c>
      <c r="E30" s="255">
        <v>5000</v>
      </c>
      <c r="F30" s="256">
        <v>1000</v>
      </c>
      <c r="G30" s="257">
        <v>50</v>
      </c>
      <c r="H30" s="258">
        <v>1</v>
      </c>
      <c r="I30" s="259">
        <f t="shared" si="0"/>
        <v>5</v>
      </c>
      <c r="J30" s="260">
        <f t="shared" si="1"/>
        <v>0.25</v>
      </c>
      <c r="K30" s="261">
        <v>4472</v>
      </c>
      <c r="L30" s="262">
        <v>275</v>
      </c>
      <c r="M30" s="141">
        <f t="shared" si="2"/>
        <v>330</v>
      </c>
      <c r="N30" s="264">
        <v>5500</v>
      </c>
      <c r="O30" s="143">
        <f t="shared" si="3"/>
        <v>6600</v>
      </c>
      <c r="P30" s="226"/>
      <c r="Q30" s="226"/>
      <c r="R30" s="227"/>
    </row>
    <row r="31" spans="1:20" s="232" customFormat="1" ht="16.5" customHeight="1" thickBot="1">
      <c r="A31" s="732"/>
      <c r="B31" s="735"/>
      <c r="C31" s="228">
        <v>39438</v>
      </c>
      <c r="D31" s="242" t="s">
        <v>100</v>
      </c>
      <c r="E31" s="243">
        <v>5000</v>
      </c>
      <c r="F31" s="244">
        <v>1000</v>
      </c>
      <c r="G31" s="245">
        <v>60</v>
      </c>
      <c r="H31" s="246">
        <v>1</v>
      </c>
      <c r="I31" s="247">
        <f t="shared" si="0"/>
        <v>5</v>
      </c>
      <c r="J31" s="248">
        <f t="shared" si="1"/>
        <v>0.3</v>
      </c>
      <c r="K31" s="249">
        <v>4348</v>
      </c>
      <c r="L31" s="250">
        <v>330.12</v>
      </c>
      <c r="M31" s="141">
        <f t="shared" si="2"/>
        <v>396.144</v>
      </c>
      <c r="N31" s="252">
        <v>5500</v>
      </c>
      <c r="O31" s="143">
        <f t="shared" si="3"/>
        <v>6600</v>
      </c>
      <c r="P31" s="226"/>
      <c r="Q31" s="226"/>
      <c r="R31" s="227"/>
      <c r="S31" s="103"/>
      <c r="T31" s="103"/>
    </row>
    <row r="32" spans="1:20" s="232" customFormat="1" ht="16.5" customHeight="1" thickBot="1">
      <c r="A32" s="732"/>
      <c r="B32" s="735"/>
      <c r="C32" s="228">
        <v>39434</v>
      </c>
      <c r="D32" s="242" t="s">
        <v>100</v>
      </c>
      <c r="E32" s="243">
        <v>4500</v>
      </c>
      <c r="F32" s="244">
        <v>1000</v>
      </c>
      <c r="G32" s="245">
        <v>70</v>
      </c>
      <c r="H32" s="246">
        <v>1</v>
      </c>
      <c r="I32" s="247">
        <f t="shared" si="0"/>
        <v>4.5</v>
      </c>
      <c r="J32" s="248">
        <f t="shared" si="1"/>
        <v>0.315</v>
      </c>
      <c r="K32" s="249">
        <v>4196</v>
      </c>
      <c r="L32" s="250">
        <v>385.15</v>
      </c>
      <c r="M32" s="141">
        <f t="shared" si="2"/>
        <v>462.17999999999995</v>
      </c>
      <c r="N32" s="252">
        <v>5500</v>
      </c>
      <c r="O32" s="143">
        <f t="shared" si="3"/>
        <v>6600</v>
      </c>
      <c r="P32" s="226"/>
      <c r="Q32" s="226"/>
      <c r="R32" s="227"/>
      <c r="S32" s="103"/>
      <c r="T32" s="103"/>
    </row>
    <row r="33" spans="1:20" s="232" customFormat="1" ht="16.5" customHeight="1" thickBot="1">
      <c r="A33" s="732"/>
      <c r="B33" s="735"/>
      <c r="C33" s="228">
        <v>39435</v>
      </c>
      <c r="D33" s="242" t="s">
        <v>100</v>
      </c>
      <c r="E33" s="243">
        <v>4500</v>
      </c>
      <c r="F33" s="244">
        <v>1000</v>
      </c>
      <c r="G33" s="245">
        <v>80</v>
      </c>
      <c r="H33" s="246">
        <v>1</v>
      </c>
      <c r="I33" s="247">
        <f t="shared" si="0"/>
        <v>4.5</v>
      </c>
      <c r="J33" s="248">
        <f t="shared" si="1"/>
        <v>0.36</v>
      </c>
      <c r="K33" s="249">
        <v>4080</v>
      </c>
      <c r="L33" s="250">
        <v>440</v>
      </c>
      <c r="M33" s="141">
        <f t="shared" si="2"/>
        <v>528</v>
      </c>
      <c r="N33" s="252">
        <v>5500</v>
      </c>
      <c r="O33" s="143">
        <f t="shared" si="3"/>
        <v>6600</v>
      </c>
      <c r="P33" s="226"/>
      <c r="Q33" s="226"/>
      <c r="R33" s="227"/>
      <c r="S33" s="103"/>
      <c r="T33" s="103"/>
    </row>
    <row r="34" spans="1:20" s="232" customFormat="1" ht="16.5" customHeight="1" thickBot="1">
      <c r="A34" s="734"/>
      <c r="B34" s="736"/>
      <c r="C34" s="233">
        <v>132808</v>
      </c>
      <c r="D34" s="145" t="s">
        <v>101</v>
      </c>
      <c r="E34" s="146">
        <v>4500</v>
      </c>
      <c r="F34" s="147">
        <v>1000</v>
      </c>
      <c r="G34" s="148">
        <v>90</v>
      </c>
      <c r="H34" s="149">
        <v>1</v>
      </c>
      <c r="I34" s="150">
        <f t="shared" si="0"/>
        <v>4.5</v>
      </c>
      <c r="J34" s="151">
        <f t="shared" si="1"/>
        <v>0.405</v>
      </c>
      <c r="K34" s="152">
        <v>4052</v>
      </c>
      <c r="L34" s="153">
        <v>495.04</v>
      </c>
      <c r="M34" s="814">
        <f t="shared" si="2"/>
        <v>594.048</v>
      </c>
      <c r="N34" s="154">
        <v>5500</v>
      </c>
      <c r="O34" s="815">
        <f t="shared" si="3"/>
        <v>6600</v>
      </c>
      <c r="P34" s="226"/>
      <c r="Q34" s="226"/>
      <c r="R34" s="227"/>
      <c r="S34" s="103"/>
      <c r="T34" s="103"/>
    </row>
    <row r="35" spans="1:17" ht="16.5" customHeight="1">
      <c r="A35" s="234"/>
      <c r="B35" s="235"/>
      <c r="C35" s="235"/>
      <c r="D35" s="235"/>
      <c r="E35" s="236"/>
      <c r="F35" s="236"/>
      <c r="G35" s="237"/>
      <c r="H35" s="237"/>
      <c r="I35" s="236"/>
      <c r="J35" s="238"/>
      <c r="K35" s="238"/>
      <c r="L35" s="239"/>
      <c r="M35" s="239"/>
      <c r="N35" s="239"/>
      <c r="O35" s="240"/>
      <c r="P35" s="227"/>
      <c r="Q35" s="227"/>
    </row>
    <row r="36" spans="1:15" s="127" customFormat="1" ht="16.5" customHeight="1">
      <c r="A36" s="214" t="s">
        <v>8</v>
      </c>
      <c r="B36" s="214"/>
      <c r="C36" s="214"/>
      <c r="D36" s="214"/>
      <c r="E36" s="214"/>
      <c r="F36" s="214"/>
      <c r="G36" s="214"/>
      <c r="H36" s="214"/>
      <c r="I36" s="213"/>
      <c r="J36" s="215"/>
      <c r="K36" s="216"/>
      <c r="L36" s="216"/>
      <c r="M36" s="216"/>
      <c r="N36" s="216"/>
      <c r="O36" s="222" t="s">
        <v>9</v>
      </c>
    </row>
    <row r="37" spans="1:15" s="127" customFormat="1" ht="16.5" customHeight="1">
      <c r="A37" s="217" t="s">
        <v>113</v>
      </c>
      <c r="B37" s="217"/>
      <c r="C37" s="217"/>
      <c r="D37" s="217"/>
      <c r="E37" s="217"/>
      <c r="F37" s="217"/>
      <c r="G37" s="217"/>
      <c r="H37" s="217"/>
      <c r="I37" s="213"/>
      <c r="J37" s="215"/>
      <c r="K37" s="216"/>
      <c r="L37" s="216"/>
      <c r="M37" s="216"/>
      <c r="N37" s="216"/>
      <c r="O37" s="223" t="s">
        <v>386</v>
      </c>
    </row>
    <row r="38" spans="1:15" s="127" customFormat="1" ht="16.5" customHeight="1">
      <c r="A38" s="217" t="s">
        <v>114</v>
      </c>
      <c r="B38" s="217"/>
      <c r="C38" s="217"/>
      <c r="D38" s="217"/>
      <c r="E38" s="217"/>
      <c r="F38" s="217"/>
      <c r="G38" s="217"/>
      <c r="H38" s="217"/>
      <c r="I38" s="213"/>
      <c r="J38" s="218"/>
      <c r="K38" s="216"/>
      <c r="L38" s="216"/>
      <c r="M38" s="216"/>
      <c r="N38" s="216"/>
      <c r="O38" s="223" t="s">
        <v>390</v>
      </c>
    </row>
    <row r="39" spans="1:15" s="127" customFormat="1" ht="16.5" customHeight="1">
      <c r="A39" s="219" t="s">
        <v>115</v>
      </c>
      <c r="B39" s="217"/>
      <c r="C39" s="217"/>
      <c r="D39" s="217"/>
      <c r="E39" s="217"/>
      <c r="F39" s="217"/>
      <c r="G39" s="217"/>
      <c r="H39" s="217"/>
      <c r="I39" s="213"/>
      <c r="J39" s="220"/>
      <c r="K39" s="216"/>
      <c r="L39" s="216"/>
      <c r="M39" s="216"/>
      <c r="N39" s="216"/>
      <c r="O39" s="224"/>
    </row>
    <row r="40" spans="1:15" s="127" customFormat="1" ht="16.5" customHeight="1">
      <c r="A40" s="217" t="s">
        <v>128</v>
      </c>
      <c r="B40" s="217"/>
      <c r="C40" s="217"/>
      <c r="D40" s="217"/>
      <c r="E40" s="217"/>
      <c r="F40" s="217"/>
      <c r="G40" s="217"/>
      <c r="H40" s="217"/>
      <c r="I40" s="213"/>
      <c r="J40" s="220"/>
      <c r="K40" s="216"/>
      <c r="L40" s="216"/>
      <c r="M40" s="216"/>
      <c r="N40" s="216"/>
      <c r="O40" s="224" t="s">
        <v>388</v>
      </c>
    </row>
    <row r="41" spans="1:15" s="127" customFormat="1" ht="16.5" customHeight="1">
      <c r="A41" s="213"/>
      <c r="B41" s="213"/>
      <c r="C41" s="213"/>
      <c r="D41" s="213"/>
      <c r="E41" s="213"/>
      <c r="F41" s="213"/>
      <c r="G41" s="213"/>
      <c r="H41" s="213"/>
      <c r="I41" s="213"/>
      <c r="J41" s="220"/>
      <c r="K41" s="216"/>
      <c r="L41" s="216"/>
      <c r="M41" s="216"/>
      <c r="N41" s="216"/>
      <c r="O41" s="224" t="s">
        <v>389</v>
      </c>
    </row>
    <row r="42" spans="1:15" s="127" customFormat="1" ht="16.5" customHeight="1">
      <c r="A42" s="699" t="s">
        <v>116</v>
      </c>
      <c r="B42" s="699"/>
      <c r="C42" s="699"/>
      <c r="D42" s="699"/>
      <c r="E42" s="699"/>
      <c r="F42" s="699"/>
      <c r="G42" s="699"/>
      <c r="H42" s="699"/>
      <c r="I42" s="699"/>
      <c r="J42" s="699"/>
      <c r="K42" s="699"/>
      <c r="L42" s="699"/>
      <c r="M42" s="699"/>
      <c r="N42" s="699"/>
      <c r="O42" s="699"/>
    </row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</sheetData>
  <sheetProtection formatCells="0" formatColumns="0" formatRows="0"/>
  <mergeCells count="21">
    <mergeCell ref="A42:O42"/>
    <mergeCell ref="H11:J11"/>
    <mergeCell ref="K11:K12"/>
    <mergeCell ref="A1:O1"/>
    <mergeCell ref="A2:O2"/>
    <mergeCell ref="A5:O5"/>
    <mergeCell ref="B25:B29"/>
    <mergeCell ref="B30:B34"/>
    <mergeCell ref="A21:A24"/>
    <mergeCell ref="B21:B24"/>
    <mergeCell ref="A13:A20"/>
    <mergeCell ref="B13:B20"/>
    <mergeCell ref="A25:A29"/>
    <mergeCell ref="A30:A34"/>
    <mergeCell ref="A4:O4"/>
    <mergeCell ref="A7:O7"/>
    <mergeCell ref="A11:A12"/>
    <mergeCell ref="B11:B12"/>
    <mergeCell ref="E11:G11"/>
    <mergeCell ref="L11:O11"/>
    <mergeCell ref="D11:D12"/>
  </mergeCells>
  <hyperlinks>
    <hyperlink ref="A9" location="Оглавление!A1" display="К оглавлению"/>
  </hyperlinks>
  <printOptions horizontalCentered="1"/>
  <pageMargins left="0.7874015748031497" right="0.7874015748031497" top="0.6299212598425197" bottom="0.5905511811023623" header="0.5118110236220472" footer="0.5118110236220472"/>
  <pageSetup fitToHeight="1" fitToWidth="1" horizontalDpi="600" verticalDpi="600" orientation="landscape" paperSize="9" scale="64" r:id="rId2"/>
  <ignoredErrors>
    <ignoredError sqref="L35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6"/>
  <sheetViews>
    <sheetView showGridLines="0" view="pageBreakPreview" zoomScale="90" zoomScaleNormal="90" zoomScaleSheetLayoutView="90" zoomScalePageLayoutView="0" workbookViewId="0" topLeftCell="A43">
      <selection activeCell="O60" sqref="O60"/>
    </sheetView>
  </sheetViews>
  <sheetFormatPr defaultColWidth="9.140625" defaultRowHeight="12.75" outlineLevelCol="1"/>
  <cols>
    <col min="1" max="1" width="29.57421875" style="241" customWidth="1"/>
    <col min="2" max="2" width="10.7109375" style="241" hidden="1" customWidth="1"/>
    <col min="3" max="3" width="11.28125" style="241" customWidth="1"/>
    <col min="4" max="6" width="9.28125" style="241" customWidth="1"/>
    <col min="7" max="9" width="10.57421875" style="241" customWidth="1"/>
    <col min="10" max="10" width="13.421875" style="241" hidden="1" customWidth="1"/>
    <col min="11" max="14" width="12.7109375" style="111" customWidth="1"/>
    <col min="15" max="15" width="23.8515625" style="111" customWidth="1"/>
    <col min="16" max="17" width="9.140625" style="111" hidden="1" customWidth="1" outlineLevel="1"/>
    <col min="18" max="18" width="9.28125" style="525" customWidth="1" collapsed="1"/>
    <col min="19" max="20" width="11.00390625" style="334" customWidth="1"/>
    <col min="21" max="21" width="9.140625" style="526" customWidth="1"/>
    <col min="22" max="27" width="9.140625" style="334" customWidth="1"/>
    <col min="28" max="16384" width="9.140625" style="111" customWidth="1"/>
  </cols>
  <sheetData>
    <row r="1" spans="1:17" s="81" customFormat="1" ht="18" customHeight="1">
      <c r="A1" s="714" t="s">
        <v>385</v>
      </c>
      <c r="B1" s="714"/>
      <c r="C1" s="714"/>
      <c r="D1" s="714"/>
      <c r="E1" s="714"/>
      <c r="F1" s="714"/>
      <c r="G1" s="714"/>
      <c r="H1" s="714"/>
      <c r="I1" s="714"/>
      <c r="J1" s="714"/>
      <c r="K1" s="714"/>
      <c r="L1" s="714"/>
      <c r="M1" s="714"/>
      <c r="N1" s="714"/>
      <c r="O1" s="714"/>
      <c r="P1" s="714"/>
      <c r="Q1" s="714"/>
    </row>
    <row r="2" spans="1:17" s="81" customFormat="1" ht="18" customHeight="1">
      <c r="A2" s="714" t="s">
        <v>104</v>
      </c>
      <c r="B2" s="714"/>
      <c r="C2" s="714"/>
      <c r="D2" s="714"/>
      <c r="E2" s="714"/>
      <c r="F2" s="714"/>
      <c r="G2" s="714"/>
      <c r="H2" s="714"/>
      <c r="I2" s="714"/>
      <c r="J2" s="714"/>
      <c r="K2" s="714"/>
      <c r="L2" s="714"/>
      <c r="M2" s="714"/>
      <c r="N2" s="714"/>
      <c r="O2" s="714"/>
      <c r="P2" s="714"/>
      <c r="Q2" s="714"/>
    </row>
    <row r="3" spans="1:14" s="81" customFormat="1" ht="12" customHeight="1">
      <c r="A3" s="82"/>
      <c r="B3" s="83"/>
      <c r="C3" s="83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7" s="81" customFormat="1" ht="18" customHeight="1">
      <c r="A4" s="714" t="s">
        <v>0</v>
      </c>
      <c r="B4" s="714"/>
      <c r="C4" s="714"/>
      <c r="D4" s="714"/>
      <c r="E4" s="714"/>
      <c r="F4" s="714"/>
      <c r="G4" s="714"/>
      <c r="H4" s="714"/>
      <c r="I4" s="714"/>
      <c r="J4" s="714"/>
      <c r="K4" s="714"/>
      <c r="L4" s="714"/>
      <c r="M4" s="714"/>
      <c r="N4" s="714"/>
      <c r="O4" s="714"/>
      <c r="P4" s="714"/>
      <c r="Q4" s="714"/>
    </row>
    <row r="5" spans="1:17" s="81" customFormat="1" ht="21" customHeight="1">
      <c r="A5" s="716" t="s">
        <v>211</v>
      </c>
      <c r="B5" s="716"/>
      <c r="C5" s="716"/>
      <c r="D5" s="716"/>
      <c r="E5" s="716"/>
      <c r="F5" s="716"/>
      <c r="G5" s="716"/>
      <c r="H5" s="716"/>
      <c r="I5" s="716"/>
      <c r="J5" s="716"/>
      <c r="K5" s="716"/>
      <c r="L5" s="716"/>
      <c r="M5" s="716"/>
      <c r="N5" s="716"/>
      <c r="O5" s="716"/>
      <c r="P5" s="716"/>
      <c r="Q5" s="716"/>
    </row>
    <row r="6" spans="1:14" s="88" customFormat="1" ht="12" customHeight="1">
      <c r="A6" s="84"/>
      <c r="B6" s="85"/>
      <c r="C6" s="85"/>
      <c r="D6" s="84"/>
      <c r="E6" s="84"/>
      <c r="F6" s="84"/>
      <c r="G6" s="84"/>
      <c r="H6" s="84"/>
      <c r="I6" s="84"/>
      <c r="J6" s="86"/>
      <c r="K6" s="84"/>
      <c r="L6" s="84"/>
      <c r="M6" s="84"/>
      <c r="N6" s="84"/>
    </row>
    <row r="7" spans="1:17" s="88" customFormat="1" ht="18" customHeight="1">
      <c r="A7" s="690" t="s">
        <v>391</v>
      </c>
      <c r="B7" s="690"/>
      <c r="C7" s="690"/>
      <c r="D7" s="690"/>
      <c r="E7" s="690"/>
      <c r="F7" s="690"/>
      <c r="G7" s="690"/>
      <c r="H7" s="690"/>
      <c r="I7" s="690"/>
      <c r="J7" s="690"/>
      <c r="K7" s="690"/>
      <c r="L7" s="690"/>
      <c r="M7" s="690"/>
      <c r="N7" s="690"/>
      <c r="O7" s="690"/>
      <c r="P7" s="690"/>
      <c r="Q7" s="690"/>
    </row>
    <row r="8" spans="1:14" s="88" customFormat="1" ht="12" customHeight="1" thickBot="1">
      <c r="A8" s="84"/>
      <c r="B8" s="85"/>
      <c r="C8" s="85"/>
      <c r="D8" s="84"/>
      <c r="E8" s="84"/>
      <c r="F8" s="84"/>
      <c r="G8" s="84"/>
      <c r="H8" s="84"/>
      <c r="I8" s="84"/>
      <c r="J8" s="86"/>
      <c r="K8" s="84"/>
      <c r="L8" s="84"/>
      <c r="M8" s="84"/>
      <c r="N8" s="84"/>
    </row>
    <row r="9" spans="1:27" s="487" customFormat="1" ht="18" customHeight="1" thickBot="1">
      <c r="A9" s="90" t="s">
        <v>64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202" t="s">
        <v>31</v>
      </c>
      <c r="N9" s="203">
        <v>0</v>
      </c>
      <c r="O9" s="90"/>
      <c r="P9" s="90"/>
      <c r="Q9" s="90"/>
      <c r="R9" s="486"/>
      <c r="S9" s="232"/>
      <c r="T9" s="232"/>
      <c r="U9" s="232"/>
      <c r="V9" s="232"/>
      <c r="W9" s="232"/>
      <c r="X9" s="232"/>
      <c r="Y9" s="486"/>
      <c r="Z9" s="486"/>
      <c r="AA9" s="486"/>
    </row>
    <row r="10" spans="1:27" s="490" customFormat="1" ht="18" customHeight="1" thickBot="1">
      <c r="A10" s="85"/>
      <c r="B10" s="85"/>
      <c r="C10" s="85"/>
      <c r="D10" s="85"/>
      <c r="E10" s="85"/>
      <c r="F10" s="85"/>
      <c r="G10" s="85"/>
      <c r="H10" s="85"/>
      <c r="I10" s="85"/>
      <c r="J10" s="488"/>
      <c r="K10" s="488"/>
      <c r="L10" s="488"/>
      <c r="M10" s="488"/>
      <c r="N10" s="488"/>
      <c r="O10" s="488"/>
      <c r="P10" s="488"/>
      <c r="Q10" s="488"/>
      <c r="R10" s="489"/>
      <c r="S10" s="232"/>
      <c r="T10" s="232"/>
      <c r="U10" s="232"/>
      <c r="V10" s="232"/>
      <c r="W10" s="232"/>
      <c r="X10" s="232"/>
      <c r="Y10" s="489"/>
      <c r="Z10" s="489"/>
      <c r="AA10" s="489"/>
    </row>
    <row r="11" spans="1:25" s="494" customFormat="1" ht="15">
      <c r="A11" s="711" t="s">
        <v>1</v>
      </c>
      <c r="B11" s="753" t="s">
        <v>178</v>
      </c>
      <c r="C11" s="753" t="s">
        <v>98</v>
      </c>
      <c r="D11" s="684" t="s">
        <v>3</v>
      </c>
      <c r="E11" s="685"/>
      <c r="F11" s="686"/>
      <c r="G11" s="684" t="s">
        <v>118</v>
      </c>
      <c r="H11" s="685"/>
      <c r="I11" s="686"/>
      <c r="J11" s="722" t="s">
        <v>122</v>
      </c>
      <c r="K11" s="687" t="s">
        <v>4</v>
      </c>
      <c r="L11" s="687"/>
      <c r="M11" s="687"/>
      <c r="N11" s="710"/>
      <c r="O11" s="739" t="s">
        <v>175</v>
      </c>
      <c r="P11" s="745" t="s">
        <v>210</v>
      </c>
      <c r="Q11" s="745"/>
      <c r="R11" s="491"/>
      <c r="S11" s="492"/>
      <c r="T11" s="492"/>
      <c r="U11" s="492"/>
      <c r="V11" s="492"/>
      <c r="W11" s="492"/>
      <c r="X11" s="492"/>
      <c r="Y11" s="493"/>
    </row>
    <row r="12" spans="1:25" s="494" customFormat="1" ht="33" customHeight="1" thickBot="1">
      <c r="A12" s="749"/>
      <c r="B12" s="754"/>
      <c r="C12" s="754"/>
      <c r="D12" s="378" t="s">
        <v>5</v>
      </c>
      <c r="E12" s="378" t="s">
        <v>6</v>
      </c>
      <c r="F12" s="378" t="s">
        <v>7</v>
      </c>
      <c r="G12" s="378" t="s">
        <v>119</v>
      </c>
      <c r="H12" s="378" t="s">
        <v>120</v>
      </c>
      <c r="I12" s="378" t="s">
        <v>121</v>
      </c>
      <c r="J12" s="738"/>
      <c r="K12" s="379" t="s">
        <v>123</v>
      </c>
      <c r="L12" s="379" t="s">
        <v>392</v>
      </c>
      <c r="M12" s="379" t="s">
        <v>125</v>
      </c>
      <c r="N12" s="380" t="s">
        <v>393</v>
      </c>
      <c r="O12" s="740"/>
      <c r="P12" s="379" t="s">
        <v>208</v>
      </c>
      <c r="Q12" s="379" t="s">
        <v>209</v>
      </c>
      <c r="R12" s="495"/>
      <c r="S12" s="492"/>
      <c r="T12" s="492"/>
      <c r="U12" s="492"/>
      <c r="V12" s="492"/>
      <c r="W12" s="492"/>
      <c r="X12" s="492"/>
      <c r="Y12" s="493"/>
    </row>
    <row r="13" spans="1:25" s="502" customFormat="1" ht="16.5" customHeight="1">
      <c r="A13" s="741" t="s">
        <v>220</v>
      </c>
      <c r="B13" s="742"/>
      <c r="C13" s="742"/>
      <c r="D13" s="742"/>
      <c r="E13" s="742"/>
      <c r="F13" s="742"/>
      <c r="G13" s="742"/>
      <c r="H13" s="742"/>
      <c r="I13" s="742"/>
      <c r="J13" s="742"/>
      <c r="K13" s="742"/>
      <c r="L13" s="742"/>
      <c r="M13" s="742"/>
      <c r="N13" s="742"/>
      <c r="O13" s="743" t="s">
        <v>340</v>
      </c>
      <c r="P13" s="744"/>
      <c r="Q13" s="744"/>
      <c r="R13" s="496"/>
      <c r="S13" s="492"/>
      <c r="T13" s="497"/>
      <c r="U13" s="492"/>
      <c r="V13" s="498"/>
      <c r="W13" s="499"/>
      <c r="X13" s="500"/>
      <c r="Y13" s="501"/>
    </row>
    <row r="14" spans="1:25" s="494" customFormat="1" ht="16.5" customHeight="1">
      <c r="A14" s="750" t="s">
        <v>167</v>
      </c>
      <c r="B14" s="503">
        <v>171495</v>
      </c>
      <c r="C14" s="670" t="s">
        <v>100</v>
      </c>
      <c r="D14" s="671">
        <v>1000</v>
      </c>
      <c r="E14" s="672">
        <v>600</v>
      </c>
      <c r="F14" s="673">
        <v>30</v>
      </c>
      <c r="G14" s="258">
        <v>10</v>
      </c>
      <c r="H14" s="259">
        <v>6</v>
      </c>
      <c r="I14" s="260">
        <v>0.18</v>
      </c>
      <c r="J14" s="261">
        <v>5172</v>
      </c>
      <c r="K14" s="262">
        <v>197.51</v>
      </c>
      <c r="L14" s="263">
        <f>K14*1.2</f>
        <v>237.01199999999997</v>
      </c>
      <c r="M14" s="264">
        <v>6583</v>
      </c>
      <c r="N14" s="265">
        <f>M14*1.2</f>
        <v>7899.599999999999</v>
      </c>
      <c r="O14" s="476" t="s">
        <v>169</v>
      </c>
      <c r="P14" s="186">
        <f>'Сопутствующая продукция'!$H$14</f>
        <v>8</v>
      </c>
      <c r="Q14" s="187">
        <f>'Сопутствующая продукция'!$H$20</f>
        <v>5.300000000000001</v>
      </c>
      <c r="R14" s="496"/>
      <c r="S14" s="492"/>
      <c r="T14" s="492"/>
      <c r="U14" s="492"/>
      <c r="V14" s="492"/>
      <c r="W14" s="492"/>
      <c r="X14" s="492"/>
      <c r="Y14" s="493"/>
    </row>
    <row r="15" spans="1:25" s="502" customFormat="1" ht="16.5" customHeight="1">
      <c r="A15" s="751"/>
      <c r="B15" s="504">
        <v>70329</v>
      </c>
      <c r="C15" s="674" t="s">
        <v>100</v>
      </c>
      <c r="D15" s="675">
        <v>1000</v>
      </c>
      <c r="E15" s="676">
        <v>600</v>
      </c>
      <c r="F15" s="677">
        <v>40</v>
      </c>
      <c r="G15" s="246">
        <v>8</v>
      </c>
      <c r="H15" s="247">
        <v>4.8</v>
      </c>
      <c r="I15" s="248">
        <v>0.192</v>
      </c>
      <c r="J15" s="249">
        <v>5172</v>
      </c>
      <c r="K15" s="250">
        <v>263.32</v>
      </c>
      <c r="L15" s="263">
        <f aca="true" t="shared" si="0" ref="L15:L31">K15*1.2</f>
        <v>315.984</v>
      </c>
      <c r="M15" s="264">
        <v>6583</v>
      </c>
      <c r="N15" s="265">
        <f aca="true" t="shared" si="1" ref="N15:N31">M15*1.2</f>
        <v>7899.599999999999</v>
      </c>
      <c r="O15" s="474" t="s">
        <v>169</v>
      </c>
      <c r="P15" s="77">
        <f>'Сопутствующая продукция'!$H$14</f>
        <v>8</v>
      </c>
      <c r="Q15" s="78">
        <f>'Сопутствующая продукция'!$H$20</f>
        <v>5.300000000000001</v>
      </c>
      <c r="R15" s="496"/>
      <c r="S15" s="492"/>
      <c r="T15" s="492"/>
      <c r="U15" s="492"/>
      <c r="V15" s="498"/>
      <c r="W15" s="492"/>
      <c r="X15" s="501"/>
      <c r="Y15" s="501"/>
    </row>
    <row r="16" spans="1:25" s="502" customFormat="1" ht="16.5" customHeight="1">
      <c r="A16" s="751"/>
      <c r="B16" s="504">
        <v>40603</v>
      </c>
      <c r="C16" s="674" t="s">
        <v>100</v>
      </c>
      <c r="D16" s="675">
        <v>1000</v>
      </c>
      <c r="E16" s="676">
        <v>600</v>
      </c>
      <c r="F16" s="677">
        <v>50</v>
      </c>
      <c r="G16" s="246">
        <v>6</v>
      </c>
      <c r="H16" s="247">
        <v>3.6</v>
      </c>
      <c r="I16" s="248">
        <v>0.18</v>
      </c>
      <c r="J16" s="249">
        <v>5172</v>
      </c>
      <c r="K16" s="250">
        <v>329.16</v>
      </c>
      <c r="L16" s="263">
        <f t="shared" si="0"/>
        <v>394.992</v>
      </c>
      <c r="M16" s="264">
        <v>6583</v>
      </c>
      <c r="N16" s="265">
        <f t="shared" si="1"/>
        <v>7899.599999999999</v>
      </c>
      <c r="O16" s="474" t="s">
        <v>169</v>
      </c>
      <c r="P16" s="77">
        <f>'Сопутствующая продукция'!$H$14</f>
        <v>8</v>
      </c>
      <c r="Q16" s="78">
        <f>'Сопутствующая продукция'!$H$20</f>
        <v>5.300000000000001</v>
      </c>
      <c r="R16" s="496"/>
      <c r="S16" s="492"/>
      <c r="T16" s="492"/>
      <c r="U16" s="492"/>
      <c r="V16" s="498"/>
      <c r="W16" s="492"/>
      <c r="X16" s="501"/>
      <c r="Y16" s="501"/>
    </row>
    <row r="17" spans="1:25" s="502" customFormat="1" ht="16.5" customHeight="1">
      <c r="A17" s="751"/>
      <c r="B17" s="505">
        <v>40604</v>
      </c>
      <c r="C17" s="466" t="s">
        <v>101</v>
      </c>
      <c r="D17" s="467">
        <v>1000</v>
      </c>
      <c r="E17" s="468">
        <v>600</v>
      </c>
      <c r="F17" s="469">
        <v>60</v>
      </c>
      <c r="G17" s="73">
        <v>4</v>
      </c>
      <c r="H17" s="74">
        <v>2.4</v>
      </c>
      <c r="I17" s="75">
        <v>0.144</v>
      </c>
      <c r="J17" s="76">
        <v>5224</v>
      </c>
      <c r="K17" s="77">
        <f aca="true" t="shared" si="2" ref="K17:K45">ROUND(M17*F17/1000,2)</f>
        <v>394.98</v>
      </c>
      <c r="L17" s="263">
        <f t="shared" si="0"/>
        <v>473.976</v>
      </c>
      <c r="M17" s="264">
        <v>6583</v>
      </c>
      <c r="N17" s="265">
        <f t="shared" si="1"/>
        <v>7899.599999999999</v>
      </c>
      <c r="O17" s="474" t="s">
        <v>170</v>
      </c>
      <c r="P17" s="77">
        <f>'Сопутствующая продукция'!$H$15</f>
        <v>9.3</v>
      </c>
      <c r="Q17" s="78">
        <f>'Сопутствующая продукция'!$H$20</f>
        <v>5.300000000000001</v>
      </c>
      <c r="R17" s="496"/>
      <c r="S17" s="492"/>
      <c r="T17" s="492"/>
      <c r="U17" s="492"/>
      <c r="V17" s="498"/>
      <c r="W17" s="492"/>
      <c r="X17" s="501"/>
      <c r="Y17" s="501"/>
    </row>
    <row r="18" spans="1:25" s="502" customFormat="1" ht="16.5" customHeight="1">
      <c r="A18" s="751"/>
      <c r="B18" s="504"/>
      <c r="C18" s="466" t="s">
        <v>101</v>
      </c>
      <c r="D18" s="467">
        <v>1000</v>
      </c>
      <c r="E18" s="468">
        <v>600</v>
      </c>
      <c r="F18" s="469">
        <v>70</v>
      </c>
      <c r="G18" s="73">
        <v>4</v>
      </c>
      <c r="H18" s="74">
        <v>2.4</v>
      </c>
      <c r="I18" s="75">
        <v>0.168</v>
      </c>
      <c r="J18" s="76">
        <v>5224</v>
      </c>
      <c r="K18" s="77">
        <f t="shared" si="2"/>
        <v>460.81</v>
      </c>
      <c r="L18" s="263">
        <f t="shared" si="0"/>
        <v>552.972</v>
      </c>
      <c r="M18" s="264">
        <v>6583</v>
      </c>
      <c r="N18" s="265">
        <f t="shared" si="1"/>
        <v>7899.599999999999</v>
      </c>
      <c r="O18" s="474" t="s">
        <v>170</v>
      </c>
      <c r="P18" s="77">
        <f>'Сопутствующая продукция'!$H$15</f>
        <v>9.3</v>
      </c>
      <c r="Q18" s="78">
        <f>'Сопутствующая продукция'!$H$20</f>
        <v>5.300000000000001</v>
      </c>
      <c r="R18" s="496"/>
      <c r="S18" s="492"/>
      <c r="T18" s="492"/>
      <c r="U18" s="492"/>
      <c r="V18" s="498"/>
      <c r="W18" s="492"/>
      <c r="X18" s="501"/>
      <c r="Y18" s="501"/>
    </row>
    <row r="19" spans="1:25" s="502" customFormat="1" ht="16.5" customHeight="1">
      <c r="A19" s="751"/>
      <c r="B19" s="504">
        <v>40606</v>
      </c>
      <c r="C19" s="466" t="s">
        <v>101</v>
      </c>
      <c r="D19" s="467">
        <v>1000</v>
      </c>
      <c r="E19" s="468">
        <v>600</v>
      </c>
      <c r="F19" s="469">
        <v>80</v>
      </c>
      <c r="G19" s="73">
        <v>4</v>
      </c>
      <c r="H19" s="74">
        <v>2.4</v>
      </c>
      <c r="I19" s="75">
        <v>0.192</v>
      </c>
      <c r="J19" s="76">
        <v>5224</v>
      </c>
      <c r="K19" s="77">
        <f t="shared" si="2"/>
        <v>526.64</v>
      </c>
      <c r="L19" s="263">
        <f t="shared" si="0"/>
        <v>631.968</v>
      </c>
      <c r="M19" s="264">
        <v>6583</v>
      </c>
      <c r="N19" s="265">
        <f t="shared" si="1"/>
        <v>7899.599999999999</v>
      </c>
      <c r="O19" s="474" t="s">
        <v>170</v>
      </c>
      <c r="P19" s="77">
        <f>'Сопутствующая продукция'!$H$15</f>
        <v>9.3</v>
      </c>
      <c r="Q19" s="78">
        <f>'Сопутствующая продукция'!$H$20</f>
        <v>5.300000000000001</v>
      </c>
      <c r="R19" s="496"/>
      <c r="S19" s="492"/>
      <c r="T19" s="492"/>
      <c r="U19" s="492"/>
      <c r="V19" s="498"/>
      <c r="W19" s="492"/>
      <c r="X19" s="501"/>
      <c r="Y19" s="501"/>
    </row>
    <row r="20" spans="1:25" s="502" customFormat="1" ht="16.5" customHeight="1">
      <c r="A20" s="751"/>
      <c r="B20" s="504"/>
      <c r="C20" s="466" t="s">
        <v>101</v>
      </c>
      <c r="D20" s="467">
        <v>1000</v>
      </c>
      <c r="E20" s="468">
        <v>600</v>
      </c>
      <c r="F20" s="469">
        <v>90</v>
      </c>
      <c r="G20" s="73">
        <v>4</v>
      </c>
      <c r="H20" s="74">
        <v>2.4</v>
      </c>
      <c r="I20" s="75">
        <v>0.216</v>
      </c>
      <c r="J20" s="76">
        <v>5224</v>
      </c>
      <c r="K20" s="77">
        <f t="shared" si="2"/>
        <v>592.47</v>
      </c>
      <c r="L20" s="263">
        <f t="shared" si="0"/>
        <v>710.964</v>
      </c>
      <c r="M20" s="264">
        <v>6583</v>
      </c>
      <c r="N20" s="265">
        <f t="shared" si="1"/>
        <v>7899.599999999999</v>
      </c>
      <c r="O20" s="474" t="s">
        <v>171</v>
      </c>
      <c r="P20" s="77">
        <f>'Сопутствующая продукция'!$H$16</f>
        <v>10.4</v>
      </c>
      <c r="Q20" s="78">
        <f>'Сопутствующая продукция'!$H$20</f>
        <v>5.300000000000001</v>
      </c>
      <c r="R20" s="496"/>
      <c r="S20" s="492"/>
      <c r="T20" s="492"/>
      <c r="U20" s="492"/>
      <c r="V20" s="498"/>
      <c r="W20" s="492"/>
      <c r="X20" s="501"/>
      <c r="Y20" s="501"/>
    </row>
    <row r="21" spans="1:25" s="502" customFormat="1" ht="16.5" customHeight="1">
      <c r="A21" s="751"/>
      <c r="B21" s="504">
        <v>40608</v>
      </c>
      <c r="C21" s="674" t="s">
        <v>100</v>
      </c>
      <c r="D21" s="675">
        <v>1000</v>
      </c>
      <c r="E21" s="676">
        <v>600</v>
      </c>
      <c r="F21" s="677">
        <v>100</v>
      </c>
      <c r="G21" s="246">
        <v>3</v>
      </c>
      <c r="H21" s="247">
        <v>1.8</v>
      </c>
      <c r="I21" s="248">
        <v>0.18</v>
      </c>
      <c r="J21" s="249">
        <v>5172</v>
      </c>
      <c r="K21" s="250">
        <f t="shared" si="2"/>
        <v>658.3</v>
      </c>
      <c r="L21" s="263">
        <f t="shared" si="0"/>
        <v>789.9599999999999</v>
      </c>
      <c r="M21" s="264">
        <v>6583</v>
      </c>
      <c r="N21" s="265">
        <f t="shared" si="1"/>
        <v>7899.599999999999</v>
      </c>
      <c r="O21" s="474" t="s">
        <v>171</v>
      </c>
      <c r="P21" s="77">
        <f>'Сопутствующая продукция'!$H$16</f>
        <v>10.4</v>
      </c>
      <c r="Q21" s="78">
        <f>'Сопутствующая продукция'!$H$20</f>
        <v>5.300000000000001</v>
      </c>
      <c r="R21" s="496"/>
      <c r="S21" s="492"/>
      <c r="T21" s="492"/>
      <c r="U21" s="492"/>
      <c r="V21" s="498"/>
      <c r="W21" s="492"/>
      <c r="X21" s="501"/>
      <c r="Y21" s="501"/>
    </row>
    <row r="22" spans="1:25" s="502" customFormat="1" ht="16.5" customHeight="1">
      <c r="A22" s="751"/>
      <c r="B22" s="504"/>
      <c r="C22" s="466" t="s">
        <v>101</v>
      </c>
      <c r="D22" s="467">
        <v>1000</v>
      </c>
      <c r="E22" s="468">
        <v>600</v>
      </c>
      <c r="F22" s="469">
        <v>110</v>
      </c>
      <c r="G22" s="73">
        <v>3</v>
      </c>
      <c r="H22" s="74">
        <v>1.8</v>
      </c>
      <c r="I22" s="75">
        <v>0.198</v>
      </c>
      <c r="J22" s="76">
        <v>5224</v>
      </c>
      <c r="K22" s="77">
        <f t="shared" si="2"/>
        <v>724.13</v>
      </c>
      <c r="L22" s="263">
        <f t="shared" si="0"/>
        <v>868.956</v>
      </c>
      <c r="M22" s="264">
        <v>6583</v>
      </c>
      <c r="N22" s="265">
        <f t="shared" si="1"/>
        <v>7899.599999999999</v>
      </c>
      <c r="O22" s="474" t="s">
        <v>171</v>
      </c>
      <c r="P22" s="77">
        <f>'Сопутствующая продукция'!$H$16</f>
        <v>10.4</v>
      </c>
      <c r="Q22" s="78">
        <f>'Сопутствующая продукция'!$H$20</f>
        <v>5.300000000000001</v>
      </c>
      <c r="R22" s="496"/>
      <c r="S22" s="492"/>
      <c r="T22" s="492"/>
      <c r="U22" s="492"/>
      <c r="V22" s="498"/>
      <c r="W22" s="492"/>
      <c r="X22" s="501"/>
      <c r="Y22" s="501"/>
    </row>
    <row r="23" spans="1:25" s="502" customFormat="1" ht="16.5" customHeight="1">
      <c r="A23" s="751"/>
      <c r="B23" s="504"/>
      <c r="C23" s="466" t="s">
        <v>101</v>
      </c>
      <c r="D23" s="467">
        <v>1000</v>
      </c>
      <c r="E23" s="468">
        <v>600</v>
      </c>
      <c r="F23" s="469">
        <v>120</v>
      </c>
      <c r="G23" s="73">
        <v>2</v>
      </c>
      <c r="H23" s="74">
        <v>1.2</v>
      </c>
      <c r="I23" s="75">
        <v>0.144</v>
      </c>
      <c r="J23" s="76">
        <v>5224</v>
      </c>
      <c r="K23" s="77">
        <f t="shared" si="2"/>
        <v>789.96</v>
      </c>
      <c r="L23" s="263">
        <f t="shared" si="0"/>
        <v>947.952</v>
      </c>
      <c r="M23" s="264">
        <v>6583</v>
      </c>
      <c r="N23" s="265">
        <f t="shared" si="1"/>
        <v>7899.599999999999</v>
      </c>
      <c r="O23" s="474" t="s">
        <v>172</v>
      </c>
      <c r="P23" s="77">
        <f>'Сопутствующая продукция'!$H$17</f>
        <v>13.4</v>
      </c>
      <c r="Q23" s="78">
        <f>'Сопутствующая продукция'!$H$20</f>
        <v>5.300000000000001</v>
      </c>
      <c r="R23" s="496"/>
      <c r="S23" s="492"/>
      <c r="T23" s="492"/>
      <c r="U23" s="492"/>
      <c r="V23" s="498"/>
      <c r="W23" s="492"/>
      <c r="X23" s="501"/>
      <c r="Y23" s="501"/>
    </row>
    <row r="24" spans="1:25" s="502" customFormat="1" ht="16.5" customHeight="1">
      <c r="A24" s="751"/>
      <c r="B24" s="504">
        <v>40611</v>
      </c>
      <c r="C24" s="466" t="s">
        <v>101</v>
      </c>
      <c r="D24" s="467">
        <v>1000</v>
      </c>
      <c r="E24" s="468">
        <v>600</v>
      </c>
      <c r="F24" s="469">
        <v>130</v>
      </c>
      <c r="G24" s="73">
        <v>2</v>
      </c>
      <c r="H24" s="74">
        <v>1.2</v>
      </c>
      <c r="I24" s="75">
        <v>0.156</v>
      </c>
      <c r="J24" s="76">
        <v>5224</v>
      </c>
      <c r="K24" s="77">
        <f t="shared" si="2"/>
        <v>855.79</v>
      </c>
      <c r="L24" s="263">
        <f t="shared" si="0"/>
        <v>1026.9479999999999</v>
      </c>
      <c r="M24" s="264">
        <v>6583</v>
      </c>
      <c r="N24" s="265">
        <f t="shared" si="1"/>
        <v>7899.599999999999</v>
      </c>
      <c r="O24" s="474" t="s">
        <v>172</v>
      </c>
      <c r="P24" s="77">
        <f>'Сопутствующая продукция'!$H$17</f>
        <v>13.4</v>
      </c>
      <c r="Q24" s="78">
        <f>'Сопутствующая продукция'!$H$20</f>
        <v>5.300000000000001</v>
      </c>
      <c r="R24" s="496"/>
      <c r="S24" s="492"/>
      <c r="T24" s="492"/>
      <c r="U24" s="492"/>
      <c r="V24" s="498"/>
      <c r="W24" s="492"/>
      <c r="X24" s="501"/>
      <c r="Y24" s="501"/>
    </row>
    <row r="25" spans="1:25" s="502" customFormat="1" ht="16.5" customHeight="1">
      <c r="A25" s="751"/>
      <c r="B25" s="504">
        <v>206802</v>
      </c>
      <c r="C25" s="466" t="s">
        <v>101</v>
      </c>
      <c r="D25" s="467">
        <v>1000</v>
      </c>
      <c r="E25" s="468">
        <v>600</v>
      </c>
      <c r="F25" s="469">
        <v>140</v>
      </c>
      <c r="G25" s="73">
        <v>2</v>
      </c>
      <c r="H25" s="74">
        <v>1.2</v>
      </c>
      <c r="I25" s="75">
        <v>0.168</v>
      </c>
      <c r="J25" s="76">
        <v>5224</v>
      </c>
      <c r="K25" s="77">
        <f t="shared" si="2"/>
        <v>921.62</v>
      </c>
      <c r="L25" s="263">
        <f t="shared" si="0"/>
        <v>1105.944</v>
      </c>
      <c r="M25" s="264">
        <v>6583</v>
      </c>
      <c r="N25" s="265">
        <f t="shared" si="1"/>
        <v>7899.599999999999</v>
      </c>
      <c r="O25" s="474" t="s">
        <v>172</v>
      </c>
      <c r="P25" s="77">
        <f>'Сопутствующая продукция'!$H$17</f>
        <v>13.4</v>
      </c>
      <c r="Q25" s="78">
        <f>'Сопутствующая продукция'!$H$20</f>
        <v>5.300000000000001</v>
      </c>
      <c r="R25" s="496"/>
      <c r="S25" s="492"/>
      <c r="T25" s="492"/>
      <c r="U25" s="492"/>
      <c r="V25" s="498"/>
      <c r="W25" s="492"/>
      <c r="X25" s="501"/>
      <c r="Y25" s="501"/>
    </row>
    <row r="26" spans="1:25" s="502" customFormat="1" ht="16.5" customHeight="1">
      <c r="A26" s="751"/>
      <c r="B26" s="504">
        <v>40613</v>
      </c>
      <c r="C26" s="466" t="s">
        <v>101</v>
      </c>
      <c r="D26" s="467">
        <v>1000</v>
      </c>
      <c r="E26" s="468">
        <v>600</v>
      </c>
      <c r="F26" s="469">
        <v>150</v>
      </c>
      <c r="G26" s="73">
        <v>2</v>
      </c>
      <c r="H26" s="74">
        <v>1.2</v>
      </c>
      <c r="I26" s="75">
        <v>0.18</v>
      </c>
      <c r="J26" s="76">
        <v>5224</v>
      </c>
      <c r="K26" s="77">
        <f t="shared" si="2"/>
        <v>987.45</v>
      </c>
      <c r="L26" s="263">
        <f t="shared" si="0"/>
        <v>1184.94</v>
      </c>
      <c r="M26" s="264">
        <v>6583</v>
      </c>
      <c r="N26" s="265">
        <f t="shared" si="1"/>
        <v>7899.599999999999</v>
      </c>
      <c r="O26" s="474" t="s">
        <v>173</v>
      </c>
      <c r="P26" s="77">
        <f>'Сопутствующая продукция'!$H$18</f>
        <v>14.700000000000001</v>
      </c>
      <c r="Q26" s="78">
        <f>'Сопутствующая продукция'!$H$20</f>
        <v>5.300000000000001</v>
      </c>
      <c r="R26" s="496"/>
      <c r="S26" s="492"/>
      <c r="T26" s="492"/>
      <c r="U26" s="492"/>
      <c r="V26" s="498"/>
      <c r="W26" s="492"/>
      <c r="X26" s="501"/>
      <c r="Y26" s="501"/>
    </row>
    <row r="27" spans="1:25" s="502" customFormat="1" ht="16.5" customHeight="1">
      <c r="A27" s="751"/>
      <c r="B27" s="504"/>
      <c r="C27" s="466" t="s">
        <v>101</v>
      </c>
      <c r="D27" s="467">
        <v>1000</v>
      </c>
      <c r="E27" s="468">
        <v>600</v>
      </c>
      <c r="F27" s="469">
        <v>160</v>
      </c>
      <c r="G27" s="73">
        <v>2</v>
      </c>
      <c r="H27" s="74">
        <v>1.2</v>
      </c>
      <c r="I27" s="75">
        <v>0.192</v>
      </c>
      <c r="J27" s="76">
        <v>5224</v>
      </c>
      <c r="K27" s="77">
        <f t="shared" si="2"/>
        <v>1053.28</v>
      </c>
      <c r="L27" s="263">
        <f t="shared" si="0"/>
        <v>1263.936</v>
      </c>
      <c r="M27" s="264">
        <v>6583</v>
      </c>
      <c r="N27" s="265">
        <f t="shared" si="1"/>
        <v>7899.599999999999</v>
      </c>
      <c r="O27" s="474" t="s">
        <v>173</v>
      </c>
      <c r="P27" s="77">
        <f>'Сопутствующая продукция'!$H$18</f>
        <v>14.700000000000001</v>
      </c>
      <c r="Q27" s="78">
        <f>'Сопутствующая продукция'!$H$20</f>
        <v>5.300000000000001</v>
      </c>
      <c r="R27" s="496"/>
      <c r="S27" s="492"/>
      <c r="T27" s="492"/>
      <c r="U27" s="492"/>
      <c r="V27" s="498"/>
      <c r="W27" s="492"/>
      <c r="X27" s="501"/>
      <c r="Y27" s="501"/>
    </row>
    <row r="28" spans="1:25" s="502" customFormat="1" ht="16.5" customHeight="1">
      <c r="A28" s="751"/>
      <c r="B28" s="506">
        <v>225104</v>
      </c>
      <c r="C28" s="466" t="s">
        <v>101</v>
      </c>
      <c r="D28" s="467">
        <v>1000</v>
      </c>
      <c r="E28" s="468">
        <v>600</v>
      </c>
      <c r="F28" s="469">
        <v>170</v>
      </c>
      <c r="G28" s="73">
        <v>2</v>
      </c>
      <c r="H28" s="74">
        <v>1.2</v>
      </c>
      <c r="I28" s="75">
        <v>0.204</v>
      </c>
      <c r="J28" s="76">
        <v>5224</v>
      </c>
      <c r="K28" s="77">
        <f t="shared" si="2"/>
        <v>1119.11</v>
      </c>
      <c r="L28" s="263">
        <f t="shared" si="0"/>
        <v>1342.9319999999998</v>
      </c>
      <c r="M28" s="264">
        <v>6583</v>
      </c>
      <c r="N28" s="265">
        <f t="shared" si="1"/>
        <v>7899.599999999999</v>
      </c>
      <c r="O28" s="474" t="s">
        <v>173</v>
      </c>
      <c r="P28" s="77">
        <f>'Сопутствующая продукция'!$H$18</f>
        <v>14.700000000000001</v>
      </c>
      <c r="Q28" s="78">
        <f>'Сопутствующая продукция'!$H$20</f>
        <v>5.300000000000001</v>
      </c>
      <c r="R28" s="496"/>
      <c r="S28" s="492"/>
      <c r="T28" s="492"/>
      <c r="U28" s="492"/>
      <c r="V28" s="498"/>
      <c r="W28" s="492"/>
      <c r="X28" s="501"/>
      <c r="Y28" s="501"/>
    </row>
    <row r="29" spans="1:25" s="502" customFormat="1" ht="16.5" customHeight="1">
      <c r="A29" s="751"/>
      <c r="B29" s="506"/>
      <c r="C29" s="466" t="s">
        <v>101</v>
      </c>
      <c r="D29" s="467">
        <v>1000</v>
      </c>
      <c r="E29" s="468">
        <v>600</v>
      </c>
      <c r="F29" s="469">
        <v>180</v>
      </c>
      <c r="G29" s="73">
        <v>2</v>
      </c>
      <c r="H29" s="74">
        <v>1.2</v>
      </c>
      <c r="I29" s="75">
        <v>0.216</v>
      </c>
      <c r="J29" s="76">
        <v>5224</v>
      </c>
      <c r="K29" s="77">
        <f t="shared" si="2"/>
        <v>1184.94</v>
      </c>
      <c r="L29" s="263">
        <f t="shared" si="0"/>
        <v>1421.928</v>
      </c>
      <c r="M29" s="264">
        <v>6583</v>
      </c>
      <c r="N29" s="265">
        <f t="shared" si="1"/>
        <v>7899.599999999999</v>
      </c>
      <c r="O29" s="474" t="s">
        <v>174</v>
      </c>
      <c r="P29" s="77">
        <f>'Сопутствующая продукция'!$H$19</f>
        <v>18.5</v>
      </c>
      <c r="Q29" s="78">
        <f>'Сопутствующая продукция'!$H$20</f>
        <v>5.300000000000001</v>
      </c>
      <c r="R29" s="496"/>
      <c r="S29" s="492"/>
      <c r="T29" s="497"/>
      <c r="U29" s="492"/>
      <c r="V29" s="498"/>
      <c r="W29" s="492"/>
      <c r="X29" s="501"/>
      <c r="Y29" s="501"/>
    </row>
    <row r="30" spans="1:25" s="502" customFormat="1" ht="16.5" customHeight="1">
      <c r="A30" s="751"/>
      <c r="B30" s="506"/>
      <c r="C30" s="466" t="s">
        <v>101</v>
      </c>
      <c r="D30" s="467">
        <v>1000</v>
      </c>
      <c r="E30" s="468">
        <v>600</v>
      </c>
      <c r="F30" s="469">
        <v>190</v>
      </c>
      <c r="G30" s="73">
        <v>2</v>
      </c>
      <c r="H30" s="74">
        <v>1.2</v>
      </c>
      <c r="I30" s="75">
        <v>0.228</v>
      </c>
      <c r="J30" s="76">
        <v>5224</v>
      </c>
      <c r="K30" s="77">
        <f t="shared" si="2"/>
        <v>1250.77</v>
      </c>
      <c r="L30" s="263">
        <f t="shared" si="0"/>
        <v>1500.924</v>
      </c>
      <c r="M30" s="264">
        <v>6583</v>
      </c>
      <c r="N30" s="265">
        <f t="shared" si="1"/>
        <v>7899.599999999999</v>
      </c>
      <c r="O30" s="474" t="s">
        <v>174</v>
      </c>
      <c r="P30" s="77">
        <f>'Сопутствующая продукция'!$H$19</f>
        <v>18.5</v>
      </c>
      <c r="Q30" s="78">
        <f>'Сопутствующая продукция'!$H$20</f>
        <v>5.300000000000001</v>
      </c>
      <c r="R30" s="496"/>
      <c r="S30" s="492"/>
      <c r="T30" s="497"/>
      <c r="U30" s="492"/>
      <c r="V30" s="498"/>
      <c r="W30" s="492"/>
      <c r="X30" s="501"/>
      <c r="Y30" s="501"/>
    </row>
    <row r="31" spans="1:25" s="502" customFormat="1" ht="16.5" customHeight="1" thickBot="1">
      <c r="A31" s="752"/>
      <c r="B31" s="507"/>
      <c r="C31" s="470" t="s">
        <v>101</v>
      </c>
      <c r="D31" s="471">
        <v>1000</v>
      </c>
      <c r="E31" s="472">
        <v>600</v>
      </c>
      <c r="F31" s="473">
        <v>200</v>
      </c>
      <c r="G31" s="193">
        <v>2</v>
      </c>
      <c r="H31" s="194">
        <v>1.2</v>
      </c>
      <c r="I31" s="195">
        <v>0.24</v>
      </c>
      <c r="J31" s="196">
        <v>5224</v>
      </c>
      <c r="K31" s="197">
        <f t="shared" si="2"/>
        <v>1316.6</v>
      </c>
      <c r="L31" s="263">
        <f t="shared" si="0"/>
        <v>1579.9199999999998</v>
      </c>
      <c r="M31" s="264">
        <v>6583</v>
      </c>
      <c r="N31" s="265">
        <f t="shared" si="1"/>
        <v>7899.599999999999</v>
      </c>
      <c r="O31" s="475" t="s">
        <v>174</v>
      </c>
      <c r="P31" s="197">
        <f>'Сопутствующая продукция'!$H$19</f>
        <v>18.5</v>
      </c>
      <c r="Q31" s="198">
        <f>'Сопутствующая продукция'!$H$20</f>
        <v>5.300000000000001</v>
      </c>
      <c r="R31" s="496"/>
      <c r="S31" s="492"/>
      <c r="T31" s="497"/>
      <c r="U31" s="492"/>
      <c r="V31" s="498"/>
      <c r="W31" s="492"/>
      <c r="X31" s="501"/>
      <c r="Y31" s="501"/>
    </row>
    <row r="32" spans="1:25" s="502" customFormat="1" ht="16.5" customHeight="1">
      <c r="A32" s="741" t="s">
        <v>221</v>
      </c>
      <c r="B32" s="742"/>
      <c r="C32" s="742"/>
      <c r="D32" s="742"/>
      <c r="E32" s="742"/>
      <c r="F32" s="742"/>
      <c r="G32" s="742"/>
      <c r="H32" s="742"/>
      <c r="I32" s="742"/>
      <c r="J32" s="742"/>
      <c r="K32" s="742"/>
      <c r="L32" s="742"/>
      <c r="M32" s="742"/>
      <c r="N32" s="742"/>
      <c r="O32" s="743" t="s">
        <v>341</v>
      </c>
      <c r="P32" s="744"/>
      <c r="Q32" s="744"/>
      <c r="R32" s="496"/>
      <c r="S32" s="492"/>
      <c r="T32" s="497"/>
      <c r="U32" s="492"/>
      <c r="V32" s="498"/>
      <c r="W32" s="499"/>
      <c r="X32" s="500"/>
      <c r="Y32" s="501"/>
    </row>
    <row r="33" spans="1:25" s="502" customFormat="1" ht="16.5" customHeight="1">
      <c r="A33" s="750" t="s">
        <v>168</v>
      </c>
      <c r="B33" s="503">
        <v>178963</v>
      </c>
      <c r="C33" s="462" t="s">
        <v>101</v>
      </c>
      <c r="D33" s="463">
        <v>1000</v>
      </c>
      <c r="E33" s="464">
        <v>600</v>
      </c>
      <c r="F33" s="465">
        <v>80</v>
      </c>
      <c r="G33" s="182">
        <v>6</v>
      </c>
      <c r="H33" s="183">
        <v>3.6</v>
      </c>
      <c r="I33" s="184">
        <v>0.288</v>
      </c>
      <c r="J33" s="185">
        <v>4440</v>
      </c>
      <c r="K33" s="186">
        <f t="shared" si="2"/>
        <v>446.8</v>
      </c>
      <c r="L33" s="187">
        <v>482.011</v>
      </c>
      <c r="M33" s="188">
        <v>5585</v>
      </c>
      <c r="N33" s="200">
        <f>M33*1.2</f>
        <v>6702</v>
      </c>
      <c r="O33" s="476" t="s">
        <v>170</v>
      </c>
      <c r="P33" s="186">
        <f>'Сопутствующая продукция'!$H$15</f>
        <v>9.3</v>
      </c>
      <c r="Q33" s="187">
        <f>'Сопутствующая продукция'!$H$20</f>
        <v>5.300000000000001</v>
      </c>
      <c r="R33" s="496"/>
      <c r="S33" s="492"/>
      <c r="T33" s="492"/>
      <c r="U33" s="492"/>
      <c r="V33" s="498"/>
      <c r="W33" s="499"/>
      <c r="X33" s="501"/>
      <c r="Y33" s="501"/>
    </row>
    <row r="34" spans="1:25" s="502" customFormat="1" ht="16.5" customHeight="1">
      <c r="A34" s="751"/>
      <c r="B34" s="504"/>
      <c r="C34" s="466" t="s">
        <v>101</v>
      </c>
      <c r="D34" s="467">
        <v>1000</v>
      </c>
      <c r="E34" s="468">
        <v>600</v>
      </c>
      <c r="F34" s="469">
        <v>90</v>
      </c>
      <c r="G34" s="73">
        <v>5</v>
      </c>
      <c r="H34" s="74">
        <v>3</v>
      </c>
      <c r="I34" s="75">
        <v>0.27</v>
      </c>
      <c r="J34" s="76">
        <v>4440</v>
      </c>
      <c r="K34" s="77">
        <f t="shared" si="2"/>
        <v>502.65</v>
      </c>
      <c r="L34" s="78">
        <v>542.2595</v>
      </c>
      <c r="M34" s="188">
        <v>5585</v>
      </c>
      <c r="N34" s="200">
        <f aca="true" t="shared" si="3" ref="N34:N45">M34*1.2</f>
        <v>6702</v>
      </c>
      <c r="O34" s="474" t="s">
        <v>171</v>
      </c>
      <c r="P34" s="77">
        <f>'Сопутствующая продукция'!$H$16</f>
        <v>10.4</v>
      </c>
      <c r="Q34" s="78">
        <f>'Сопутствующая продукция'!$H$20</f>
        <v>5.300000000000001</v>
      </c>
      <c r="R34" s="496"/>
      <c r="S34" s="492"/>
      <c r="T34" s="492"/>
      <c r="U34" s="492"/>
      <c r="V34" s="498"/>
      <c r="W34" s="499"/>
      <c r="X34" s="501"/>
      <c r="Y34" s="501"/>
    </row>
    <row r="35" spans="1:25" s="502" customFormat="1" ht="16.5" customHeight="1">
      <c r="A35" s="751"/>
      <c r="B35" s="504">
        <v>178964</v>
      </c>
      <c r="C35" s="466" t="s">
        <v>101</v>
      </c>
      <c r="D35" s="467">
        <v>1000</v>
      </c>
      <c r="E35" s="468">
        <v>600</v>
      </c>
      <c r="F35" s="469">
        <v>100</v>
      </c>
      <c r="G35" s="73">
        <v>5</v>
      </c>
      <c r="H35" s="74">
        <v>3</v>
      </c>
      <c r="I35" s="75">
        <v>0.3</v>
      </c>
      <c r="J35" s="76">
        <v>4440</v>
      </c>
      <c r="K35" s="77">
        <f t="shared" si="2"/>
        <v>558.5</v>
      </c>
      <c r="L35" s="78">
        <v>602.508</v>
      </c>
      <c r="M35" s="188">
        <v>5585</v>
      </c>
      <c r="N35" s="200">
        <f t="shared" si="3"/>
        <v>6702</v>
      </c>
      <c r="O35" s="474" t="s">
        <v>171</v>
      </c>
      <c r="P35" s="77">
        <f>'Сопутствующая продукция'!$H$16</f>
        <v>10.4</v>
      </c>
      <c r="Q35" s="78">
        <f>'Сопутствующая продукция'!$H$20</f>
        <v>5.300000000000001</v>
      </c>
      <c r="R35" s="496"/>
      <c r="S35" s="492"/>
      <c r="T35" s="492"/>
      <c r="U35" s="492"/>
      <c r="V35" s="498"/>
      <c r="W35" s="499"/>
      <c r="X35" s="501"/>
      <c r="Y35" s="501"/>
    </row>
    <row r="36" spans="1:25" s="502" customFormat="1" ht="16.5" customHeight="1">
      <c r="A36" s="751"/>
      <c r="B36" s="504"/>
      <c r="C36" s="466" t="s">
        <v>101</v>
      </c>
      <c r="D36" s="467">
        <v>1000</v>
      </c>
      <c r="E36" s="468">
        <v>600</v>
      </c>
      <c r="F36" s="469">
        <v>110</v>
      </c>
      <c r="G36" s="73">
        <v>4</v>
      </c>
      <c r="H36" s="74">
        <v>2.4</v>
      </c>
      <c r="I36" s="75">
        <v>0.264</v>
      </c>
      <c r="J36" s="76">
        <v>4440</v>
      </c>
      <c r="K36" s="77">
        <f t="shared" si="2"/>
        <v>614.35</v>
      </c>
      <c r="L36" s="78">
        <v>662.7565</v>
      </c>
      <c r="M36" s="188">
        <v>5585</v>
      </c>
      <c r="N36" s="200">
        <f t="shared" si="3"/>
        <v>6702</v>
      </c>
      <c r="O36" s="474" t="s">
        <v>171</v>
      </c>
      <c r="P36" s="77">
        <f>'Сопутствующая продукция'!$H$16</f>
        <v>10.4</v>
      </c>
      <c r="Q36" s="78">
        <f>'Сопутствующая продукция'!$H$20</f>
        <v>5.300000000000001</v>
      </c>
      <c r="R36" s="496"/>
      <c r="S36" s="492"/>
      <c r="T36" s="492"/>
      <c r="U36" s="492"/>
      <c r="V36" s="498"/>
      <c r="W36" s="499"/>
      <c r="X36" s="501"/>
      <c r="Y36" s="501"/>
    </row>
    <row r="37" spans="1:25" s="502" customFormat="1" ht="16.5" customHeight="1">
      <c r="A37" s="751"/>
      <c r="B37" s="504"/>
      <c r="C37" s="466" t="s">
        <v>101</v>
      </c>
      <c r="D37" s="467">
        <v>1000</v>
      </c>
      <c r="E37" s="468">
        <v>600</v>
      </c>
      <c r="F37" s="469">
        <v>120</v>
      </c>
      <c r="G37" s="73">
        <v>4</v>
      </c>
      <c r="H37" s="74">
        <v>2.4</v>
      </c>
      <c r="I37" s="75">
        <v>0.288</v>
      </c>
      <c r="J37" s="76">
        <v>4440</v>
      </c>
      <c r="K37" s="77">
        <f t="shared" si="2"/>
        <v>670.2</v>
      </c>
      <c r="L37" s="78">
        <v>723.005</v>
      </c>
      <c r="M37" s="188">
        <v>5585</v>
      </c>
      <c r="N37" s="200">
        <f t="shared" si="3"/>
        <v>6702</v>
      </c>
      <c r="O37" s="474" t="s">
        <v>172</v>
      </c>
      <c r="P37" s="77">
        <f>'Сопутствующая продукция'!$H$17</f>
        <v>13.4</v>
      </c>
      <c r="Q37" s="78">
        <f>'Сопутствующая продукция'!$H$20</f>
        <v>5.300000000000001</v>
      </c>
      <c r="R37" s="496"/>
      <c r="S37" s="492"/>
      <c r="T37" s="492"/>
      <c r="U37" s="492"/>
      <c r="V37" s="498"/>
      <c r="W37" s="499"/>
      <c r="X37" s="501"/>
      <c r="Y37" s="501"/>
    </row>
    <row r="38" spans="1:25" s="502" customFormat="1" ht="16.5" customHeight="1">
      <c r="A38" s="751"/>
      <c r="B38" s="504"/>
      <c r="C38" s="466" t="s">
        <v>101</v>
      </c>
      <c r="D38" s="467">
        <v>1000</v>
      </c>
      <c r="E38" s="468">
        <v>600</v>
      </c>
      <c r="F38" s="469">
        <v>130</v>
      </c>
      <c r="G38" s="73">
        <v>4</v>
      </c>
      <c r="H38" s="74">
        <v>2.4</v>
      </c>
      <c r="I38" s="75">
        <v>0.312</v>
      </c>
      <c r="J38" s="76">
        <v>4440</v>
      </c>
      <c r="K38" s="77">
        <f t="shared" si="2"/>
        <v>726.05</v>
      </c>
      <c r="L38" s="78">
        <v>783.265</v>
      </c>
      <c r="M38" s="188">
        <v>5585</v>
      </c>
      <c r="N38" s="200">
        <f t="shared" si="3"/>
        <v>6702</v>
      </c>
      <c r="O38" s="474" t="s">
        <v>172</v>
      </c>
      <c r="P38" s="77">
        <f>'Сопутствующая продукция'!$H$17</f>
        <v>13.4</v>
      </c>
      <c r="Q38" s="78">
        <f>'Сопутствующая продукция'!$H$20</f>
        <v>5.300000000000001</v>
      </c>
      <c r="R38" s="496"/>
      <c r="S38" s="492"/>
      <c r="T38" s="492"/>
      <c r="U38" s="492"/>
      <c r="V38" s="498"/>
      <c r="W38" s="499"/>
      <c r="X38" s="500"/>
      <c r="Y38" s="501"/>
    </row>
    <row r="39" spans="1:25" s="502" customFormat="1" ht="16.5" customHeight="1">
      <c r="A39" s="751"/>
      <c r="B39" s="504"/>
      <c r="C39" s="466" t="s">
        <v>101</v>
      </c>
      <c r="D39" s="467">
        <v>1000</v>
      </c>
      <c r="E39" s="468">
        <v>600</v>
      </c>
      <c r="F39" s="469">
        <v>140</v>
      </c>
      <c r="G39" s="73">
        <v>4</v>
      </c>
      <c r="H39" s="74">
        <v>2.4</v>
      </c>
      <c r="I39" s="75">
        <v>0.336</v>
      </c>
      <c r="J39" s="76">
        <v>4440</v>
      </c>
      <c r="K39" s="77">
        <f t="shared" si="2"/>
        <v>781.9</v>
      </c>
      <c r="L39" s="78">
        <v>843.5135</v>
      </c>
      <c r="M39" s="188">
        <v>5585</v>
      </c>
      <c r="N39" s="200">
        <f t="shared" si="3"/>
        <v>6702</v>
      </c>
      <c r="O39" s="474" t="s">
        <v>172</v>
      </c>
      <c r="P39" s="77">
        <f>'Сопутствующая продукция'!$H$17</f>
        <v>13.4</v>
      </c>
      <c r="Q39" s="78">
        <f>'Сопутствующая продукция'!$H$20</f>
        <v>5.300000000000001</v>
      </c>
      <c r="R39" s="496"/>
      <c r="S39" s="492"/>
      <c r="T39" s="492"/>
      <c r="U39" s="492"/>
      <c r="V39" s="498"/>
      <c r="W39" s="499"/>
      <c r="X39" s="500"/>
      <c r="Y39" s="501"/>
    </row>
    <row r="40" spans="1:25" s="502" customFormat="1" ht="16.5" customHeight="1">
      <c r="A40" s="751"/>
      <c r="B40" s="504"/>
      <c r="C40" s="466" t="s">
        <v>101</v>
      </c>
      <c r="D40" s="467">
        <v>1000</v>
      </c>
      <c r="E40" s="468">
        <v>600</v>
      </c>
      <c r="F40" s="469">
        <v>150</v>
      </c>
      <c r="G40" s="73">
        <v>3</v>
      </c>
      <c r="H40" s="74">
        <v>1.8</v>
      </c>
      <c r="I40" s="75">
        <v>0.27</v>
      </c>
      <c r="J40" s="76">
        <v>4440</v>
      </c>
      <c r="K40" s="77">
        <f t="shared" si="2"/>
        <v>837.75</v>
      </c>
      <c r="L40" s="78">
        <v>903.762</v>
      </c>
      <c r="M40" s="188">
        <v>5585</v>
      </c>
      <c r="N40" s="200">
        <f t="shared" si="3"/>
        <v>6702</v>
      </c>
      <c r="O40" s="474" t="s">
        <v>173</v>
      </c>
      <c r="P40" s="77">
        <f>'Сопутствующая продукция'!$H$18</f>
        <v>14.700000000000001</v>
      </c>
      <c r="Q40" s="78">
        <f>'Сопутствующая продукция'!$H$20</f>
        <v>5.300000000000001</v>
      </c>
      <c r="R40" s="496"/>
      <c r="S40" s="492"/>
      <c r="T40" s="492"/>
      <c r="U40" s="492"/>
      <c r="V40" s="498"/>
      <c r="W40" s="499"/>
      <c r="X40" s="500"/>
      <c r="Y40" s="501"/>
    </row>
    <row r="41" spans="1:25" s="502" customFormat="1" ht="16.5" customHeight="1">
      <c r="A41" s="751"/>
      <c r="B41" s="504"/>
      <c r="C41" s="466" t="s">
        <v>101</v>
      </c>
      <c r="D41" s="467">
        <v>1000</v>
      </c>
      <c r="E41" s="468">
        <v>600</v>
      </c>
      <c r="F41" s="469">
        <v>160</v>
      </c>
      <c r="G41" s="73">
        <v>3</v>
      </c>
      <c r="H41" s="74">
        <v>1.8</v>
      </c>
      <c r="I41" s="75">
        <v>0.288</v>
      </c>
      <c r="J41" s="76">
        <v>4440</v>
      </c>
      <c r="K41" s="77">
        <f t="shared" si="2"/>
        <v>893.6</v>
      </c>
      <c r="L41" s="78">
        <v>964.0105</v>
      </c>
      <c r="M41" s="188">
        <v>5585</v>
      </c>
      <c r="N41" s="200">
        <f t="shared" si="3"/>
        <v>6702</v>
      </c>
      <c r="O41" s="474" t="s">
        <v>173</v>
      </c>
      <c r="P41" s="77">
        <f>'Сопутствующая продукция'!$H$18</f>
        <v>14.700000000000001</v>
      </c>
      <c r="Q41" s="78">
        <f>'Сопутствующая продукция'!$H$20</f>
        <v>5.300000000000001</v>
      </c>
      <c r="R41" s="496"/>
      <c r="S41" s="492"/>
      <c r="T41" s="492"/>
      <c r="U41" s="492"/>
      <c r="V41" s="498"/>
      <c r="W41" s="499"/>
      <c r="X41" s="500"/>
      <c r="Y41" s="501"/>
    </row>
    <row r="42" spans="1:25" s="502" customFormat="1" ht="16.5" customHeight="1">
      <c r="A42" s="751"/>
      <c r="B42" s="506"/>
      <c r="C42" s="466" t="s">
        <v>101</v>
      </c>
      <c r="D42" s="467">
        <v>1000</v>
      </c>
      <c r="E42" s="468">
        <v>600</v>
      </c>
      <c r="F42" s="469">
        <v>170</v>
      </c>
      <c r="G42" s="73">
        <v>3</v>
      </c>
      <c r="H42" s="74">
        <v>1.8</v>
      </c>
      <c r="I42" s="75">
        <v>0.306</v>
      </c>
      <c r="J42" s="76">
        <v>4440</v>
      </c>
      <c r="K42" s="77">
        <f t="shared" si="2"/>
        <v>949.45</v>
      </c>
      <c r="L42" s="78">
        <v>1024.259</v>
      </c>
      <c r="M42" s="188">
        <v>5585</v>
      </c>
      <c r="N42" s="200">
        <f t="shared" si="3"/>
        <v>6702</v>
      </c>
      <c r="O42" s="474" t="s">
        <v>173</v>
      </c>
      <c r="P42" s="77">
        <f>'Сопутствующая продукция'!$H$18</f>
        <v>14.700000000000001</v>
      </c>
      <c r="Q42" s="78">
        <f>'Сопутствующая продукция'!$H$20</f>
        <v>5.300000000000001</v>
      </c>
      <c r="R42" s="496"/>
      <c r="S42" s="492"/>
      <c r="T42" s="492"/>
      <c r="U42" s="492"/>
      <c r="V42" s="498"/>
      <c r="W42" s="499"/>
      <c r="X42" s="500"/>
      <c r="Y42" s="501"/>
    </row>
    <row r="43" spans="1:25" s="502" customFormat="1" ht="16.5" customHeight="1">
      <c r="A43" s="751"/>
      <c r="B43" s="506">
        <v>233243</v>
      </c>
      <c r="C43" s="466" t="s">
        <v>101</v>
      </c>
      <c r="D43" s="467">
        <v>1000</v>
      </c>
      <c r="E43" s="468">
        <v>600</v>
      </c>
      <c r="F43" s="469">
        <v>180</v>
      </c>
      <c r="G43" s="73">
        <v>3</v>
      </c>
      <c r="H43" s="74">
        <v>1.8</v>
      </c>
      <c r="I43" s="75">
        <v>0.324</v>
      </c>
      <c r="J43" s="76">
        <v>4440</v>
      </c>
      <c r="K43" s="77">
        <f t="shared" si="2"/>
        <v>1005.3</v>
      </c>
      <c r="L43" s="78">
        <v>1084.519</v>
      </c>
      <c r="M43" s="188">
        <v>5585</v>
      </c>
      <c r="N43" s="200">
        <f t="shared" si="3"/>
        <v>6702</v>
      </c>
      <c r="O43" s="474" t="s">
        <v>174</v>
      </c>
      <c r="P43" s="77">
        <f>'Сопутствующая продукция'!$H$19</f>
        <v>18.5</v>
      </c>
      <c r="Q43" s="78">
        <f>'Сопутствующая продукция'!$H$20</f>
        <v>5.300000000000001</v>
      </c>
      <c r="R43" s="496"/>
      <c r="S43" s="492"/>
      <c r="T43" s="497"/>
      <c r="U43" s="492"/>
      <c r="V43" s="498"/>
      <c r="W43" s="499"/>
      <c r="X43" s="500"/>
      <c r="Y43" s="501"/>
    </row>
    <row r="44" spans="1:25" s="502" customFormat="1" ht="16.5" customHeight="1">
      <c r="A44" s="751"/>
      <c r="B44" s="506"/>
      <c r="C44" s="466" t="s">
        <v>101</v>
      </c>
      <c r="D44" s="467">
        <v>1000</v>
      </c>
      <c r="E44" s="468">
        <v>600</v>
      </c>
      <c r="F44" s="469">
        <v>190</v>
      </c>
      <c r="G44" s="73">
        <v>3</v>
      </c>
      <c r="H44" s="74">
        <v>1.8</v>
      </c>
      <c r="I44" s="75">
        <v>0.342</v>
      </c>
      <c r="J44" s="76">
        <v>4440</v>
      </c>
      <c r="K44" s="77">
        <f t="shared" si="2"/>
        <v>1061.15</v>
      </c>
      <c r="L44" s="78">
        <v>1144.7675</v>
      </c>
      <c r="M44" s="188">
        <v>5585</v>
      </c>
      <c r="N44" s="200">
        <f t="shared" si="3"/>
        <v>6702</v>
      </c>
      <c r="O44" s="474" t="s">
        <v>174</v>
      </c>
      <c r="P44" s="77">
        <f>'Сопутствующая продукция'!$H$19</f>
        <v>18.5</v>
      </c>
      <c r="Q44" s="78">
        <f>'Сопутствующая продукция'!$H$20</f>
        <v>5.300000000000001</v>
      </c>
      <c r="R44" s="496"/>
      <c r="S44" s="492"/>
      <c r="T44" s="497"/>
      <c r="U44" s="492"/>
      <c r="V44" s="498"/>
      <c r="W44" s="499"/>
      <c r="X44" s="500"/>
      <c r="Y44" s="501"/>
    </row>
    <row r="45" spans="1:25" s="502" customFormat="1" ht="16.5" customHeight="1" thickBot="1">
      <c r="A45" s="752"/>
      <c r="B45" s="507"/>
      <c r="C45" s="470" t="s">
        <v>101</v>
      </c>
      <c r="D45" s="471">
        <v>1000</v>
      </c>
      <c r="E45" s="472">
        <v>600</v>
      </c>
      <c r="F45" s="473">
        <v>200</v>
      </c>
      <c r="G45" s="193">
        <v>3</v>
      </c>
      <c r="H45" s="194">
        <v>1.8</v>
      </c>
      <c r="I45" s="195">
        <v>0.36</v>
      </c>
      <c r="J45" s="196">
        <v>4440</v>
      </c>
      <c r="K45" s="197">
        <f t="shared" si="2"/>
        <v>1117</v>
      </c>
      <c r="L45" s="198">
        <v>1205.016</v>
      </c>
      <c r="M45" s="188">
        <v>5585</v>
      </c>
      <c r="N45" s="200">
        <f t="shared" si="3"/>
        <v>6702</v>
      </c>
      <c r="O45" s="475" t="s">
        <v>174</v>
      </c>
      <c r="P45" s="197">
        <f>'Сопутствующая продукция'!$H$19</f>
        <v>18.5</v>
      </c>
      <c r="Q45" s="198">
        <f>'Сопутствующая продукция'!$H$20</f>
        <v>5.300000000000001</v>
      </c>
      <c r="R45" s="496"/>
      <c r="S45" s="492"/>
      <c r="T45" s="497"/>
      <c r="U45" s="492"/>
      <c r="V45" s="498"/>
      <c r="W45" s="499"/>
      <c r="X45" s="500"/>
      <c r="Y45" s="501"/>
    </row>
    <row r="46" spans="1:25" s="502" customFormat="1" ht="16.5" customHeight="1">
      <c r="A46" s="755"/>
      <c r="B46" s="742"/>
      <c r="C46" s="742"/>
      <c r="D46" s="742"/>
      <c r="E46" s="742"/>
      <c r="F46" s="742"/>
      <c r="G46" s="742"/>
      <c r="H46" s="742"/>
      <c r="I46" s="742"/>
      <c r="J46" s="742"/>
      <c r="K46" s="742"/>
      <c r="L46" s="742"/>
      <c r="M46" s="742"/>
      <c r="N46" s="756"/>
      <c r="O46" s="508"/>
      <c r="P46" s="508"/>
      <c r="Q46" s="508"/>
      <c r="R46" s="496"/>
      <c r="S46" s="492"/>
      <c r="T46" s="497"/>
      <c r="U46" s="492"/>
      <c r="V46" s="498"/>
      <c r="W46" s="499"/>
      <c r="X46" s="500"/>
      <c r="Y46" s="501"/>
    </row>
    <row r="47" spans="1:25" s="502" customFormat="1" ht="16.5" customHeight="1">
      <c r="A47" s="746" t="s">
        <v>27</v>
      </c>
      <c r="B47" s="509">
        <v>78946</v>
      </c>
      <c r="C47" s="670" t="s">
        <v>99</v>
      </c>
      <c r="D47" s="671">
        <v>1000</v>
      </c>
      <c r="E47" s="672">
        <v>600</v>
      </c>
      <c r="F47" s="673">
        <v>25</v>
      </c>
      <c r="G47" s="258">
        <v>8</v>
      </c>
      <c r="H47" s="259">
        <v>4.8</v>
      </c>
      <c r="I47" s="260">
        <f aca="true" t="shared" si="4" ref="I47:I56">H47*F47/1000</f>
        <v>0.12</v>
      </c>
      <c r="J47" s="261">
        <v>11848</v>
      </c>
      <c r="K47" s="262">
        <f aca="true" t="shared" si="5" ref="K47:K56">ROUND(M47*F47/1000,2)</f>
        <v>325.25</v>
      </c>
      <c r="L47" s="263">
        <f>K47*1.2</f>
        <v>390.3</v>
      </c>
      <c r="M47" s="264">
        <v>13010</v>
      </c>
      <c r="N47" s="265">
        <f>M47*1.2</f>
        <v>15612</v>
      </c>
      <c r="O47" s="508"/>
      <c r="P47" s="508"/>
      <c r="Q47" s="508"/>
      <c r="R47" s="496"/>
      <c r="S47" s="492"/>
      <c r="T47" s="497"/>
      <c r="U47" s="492"/>
      <c r="V47" s="498"/>
      <c r="W47" s="499"/>
      <c r="X47" s="500"/>
      <c r="Y47" s="501"/>
    </row>
    <row r="48" spans="1:25" s="502" customFormat="1" ht="16.5" customHeight="1">
      <c r="A48" s="747"/>
      <c r="B48" s="510">
        <v>91485</v>
      </c>
      <c r="C48" s="674" t="s">
        <v>100</v>
      </c>
      <c r="D48" s="675">
        <v>1000</v>
      </c>
      <c r="E48" s="676">
        <v>600</v>
      </c>
      <c r="F48" s="677">
        <v>30</v>
      </c>
      <c r="G48" s="246">
        <v>8</v>
      </c>
      <c r="H48" s="247">
        <v>4.8</v>
      </c>
      <c r="I48" s="248">
        <f t="shared" si="4"/>
        <v>0.144</v>
      </c>
      <c r="J48" s="249">
        <v>12092</v>
      </c>
      <c r="K48" s="250">
        <f t="shared" si="5"/>
        <v>390.3</v>
      </c>
      <c r="L48" s="263">
        <f aca="true" t="shared" si="6" ref="L48:L56">K48*1.2</f>
        <v>468.36</v>
      </c>
      <c r="M48" s="264">
        <v>13010</v>
      </c>
      <c r="N48" s="265">
        <f aca="true" t="shared" si="7" ref="N48:N56">M48*1.2</f>
        <v>15612</v>
      </c>
      <c r="O48" s="508"/>
      <c r="P48" s="508"/>
      <c r="Q48" s="508"/>
      <c r="R48" s="496"/>
      <c r="S48" s="492"/>
      <c r="T48" s="497"/>
      <c r="U48" s="492"/>
      <c r="V48" s="498"/>
      <c r="W48" s="499"/>
      <c r="X48" s="500"/>
      <c r="Y48" s="501"/>
    </row>
    <row r="49" spans="1:25" s="502" customFormat="1" ht="16.5" customHeight="1">
      <c r="A49" s="747"/>
      <c r="B49" s="510"/>
      <c r="C49" s="466" t="s">
        <v>101</v>
      </c>
      <c r="D49" s="467">
        <v>1000</v>
      </c>
      <c r="E49" s="468">
        <v>600</v>
      </c>
      <c r="F49" s="469">
        <v>35</v>
      </c>
      <c r="G49" s="73">
        <v>6</v>
      </c>
      <c r="H49" s="74">
        <v>3.6</v>
      </c>
      <c r="I49" s="75">
        <f t="shared" si="4"/>
        <v>0.126</v>
      </c>
      <c r="J49" s="76">
        <v>12204</v>
      </c>
      <c r="K49" s="77">
        <f t="shared" si="5"/>
        <v>455.35</v>
      </c>
      <c r="L49" s="263">
        <f t="shared" si="6"/>
        <v>546.42</v>
      </c>
      <c r="M49" s="264">
        <v>13010</v>
      </c>
      <c r="N49" s="265">
        <f t="shared" si="7"/>
        <v>15612</v>
      </c>
      <c r="O49" s="508"/>
      <c r="P49" s="508"/>
      <c r="Q49" s="508"/>
      <c r="R49" s="496"/>
      <c r="S49" s="492"/>
      <c r="T49" s="497"/>
      <c r="U49" s="492"/>
      <c r="V49" s="498"/>
      <c r="W49" s="499"/>
      <c r="X49" s="500"/>
      <c r="Y49" s="501"/>
    </row>
    <row r="50" spans="1:25" s="502" customFormat="1" ht="16.5" customHeight="1">
      <c r="A50" s="747"/>
      <c r="B50" s="510">
        <v>78951</v>
      </c>
      <c r="C50" s="674" t="s">
        <v>100</v>
      </c>
      <c r="D50" s="675">
        <v>1000</v>
      </c>
      <c r="E50" s="676">
        <v>600</v>
      </c>
      <c r="F50" s="677">
        <v>40</v>
      </c>
      <c r="G50" s="246">
        <v>6</v>
      </c>
      <c r="H50" s="247">
        <v>3.6</v>
      </c>
      <c r="I50" s="248">
        <f t="shared" si="4"/>
        <v>0.144</v>
      </c>
      <c r="J50" s="249">
        <v>12092</v>
      </c>
      <c r="K50" s="250">
        <f t="shared" si="5"/>
        <v>520.4</v>
      </c>
      <c r="L50" s="263">
        <f t="shared" si="6"/>
        <v>624.4799999999999</v>
      </c>
      <c r="M50" s="264">
        <v>13010</v>
      </c>
      <c r="N50" s="265">
        <f t="shared" si="7"/>
        <v>15612</v>
      </c>
      <c r="O50" s="508"/>
      <c r="P50" s="508"/>
      <c r="Q50" s="508"/>
      <c r="R50" s="496"/>
      <c r="S50" s="492"/>
      <c r="T50" s="497"/>
      <c r="U50" s="492"/>
      <c r="V50" s="498"/>
      <c r="W50" s="499"/>
      <c r="X50" s="500"/>
      <c r="Y50" s="501"/>
    </row>
    <row r="51" spans="1:25" s="502" customFormat="1" ht="16.5" customHeight="1">
      <c r="A51" s="747"/>
      <c r="B51" s="510">
        <v>89793</v>
      </c>
      <c r="C51" s="674" t="s">
        <v>100</v>
      </c>
      <c r="D51" s="675">
        <v>1000</v>
      </c>
      <c r="E51" s="676">
        <v>600</v>
      </c>
      <c r="F51" s="677">
        <v>50</v>
      </c>
      <c r="G51" s="246">
        <v>4</v>
      </c>
      <c r="H51" s="247">
        <v>2.4</v>
      </c>
      <c r="I51" s="248">
        <f t="shared" si="4"/>
        <v>0.12</v>
      </c>
      <c r="J51" s="249">
        <v>12092</v>
      </c>
      <c r="K51" s="250">
        <f t="shared" si="5"/>
        <v>650.5</v>
      </c>
      <c r="L51" s="263">
        <f t="shared" si="6"/>
        <v>780.6</v>
      </c>
      <c r="M51" s="264">
        <v>13010</v>
      </c>
      <c r="N51" s="265">
        <f t="shared" si="7"/>
        <v>15612</v>
      </c>
      <c r="O51" s="508"/>
      <c r="P51" s="508"/>
      <c r="Q51" s="508"/>
      <c r="R51" s="496"/>
      <c r="S51" s="492"/>
      <c r="T51" s="497"/>
      <c r="U51" s="492"/>
      <c r="V51" s="498"/>
      <c r="W51" s="499"/>
      <c r="X51" s="500"/>
      <c r="Y51" s="501"/>
    </row>
    <row r="52" spans="1:25" s="502" customFormat="1" ht="16.5" customHeight="1">
      <c r="A52" s="747"/>
      <c r="B52" s="510"/>
      <c r="C52" s="466" t="s">
        <v>101</v>
      </c>
      <c r="D52" s="467">
        <v>1000</v>
      </c>
      <c r="E52" s="468">
        <v>600</v>
      </c>
      <c r="F52" s="469">
        <v>60</v>
      </c>
      <c r="G52" s="73">
        <v>4</v>
      </c>
      <c r="H52" s="74">
        <v>2.4</v>
      </c>
      <c r="I52" s="75">
        <f t="shared" si="4"/>
        <v>0.144</v>
      </c>
      <c r="J52" s="76">
        <v>12204</v>
      </c>
      <c r="K52" s="77">
        <f t="shared" si="5"/>
        <v>780.6</v>
      </c>
      <c r="L52" s="263">
        <f t="shared" si="6"/>
        <v>936.72</v>
      </c>
      <c r="M52" s="264">
        <v>13010</v>
      </c>
      <c r="N52" s="265">
        <f t="shared" si="7"/>
        <v>15612</v>
      </c>
      <c r="O52" s="508"/>
      <c r="P52" s="508"/>
      <c r="Q52" s="508"/>
      <c r="R52" s="496"/>
      <c r="S52" s="492"/>
      <c r="T52" s="497"/>
      <c r="U52" s="492"/>
      <c r="V52" s="498"/>
      <c r="W52" s="499"/>
      <c r="X52" s="500"/>
      <c r="Y52" s="501"/>
    </row>
    <row r="53" spans="1:25" s="502" customFormat="1" ht="16.5" customHeight="1">
      <c r="A53" s="747"/>
      <c r="B53" s="510"/>
      <c r="C53" s="466" t="s">
        <v>101</v>
      </c>
      <c r="D53" s="467">
        <v>1000</v>
      </c>
      <c r="E53" s="468">
        <v>600</v>
      </c>
      <c r="F53" s="469">
        <v>70</v>
      </c>
      <c r="G53" s="73">
        <v>2</v>
      </c>
      <c r="H53" s="74">
        <v>1.2</v>
      </c>
      <c r="I53" s="75">
        <f t="shared" si="4"/>
        <v>0.084</v>
      </c>
      <c r="J53" s="76">
        <v>12204</v>
      </c>
      <c r="K53" s="77">
        <f t="shared" si="5"/>
        <v>910.7</v>
      </c>
      <c r="L53" s="263">
        <f t="shared" si="6"/>
        <v>1092.84</v>
      </c>
      <c r="M53" s="264">
        <v>13010</v>
      </c>
      <c r="N53" s="265">
        <f t="shared" si="7"/>
        <v>15612</v>
      </c>
      <c r="O53" s="508"/>
      <c r="P53" s="508"/>
      <c r="Q53" s="508"/>
      <c r="R53" s="496"/>
      <c r="S53" s="492"/>
      <c r="T53" s="497"/>
      <c r="U53" s="492"/>
      <c r="V53" s="498"/>
      <c r="W53" s="499"/>
      <c r="X53" s="500"/>
      <c r="Y53" s="501"/>
    </row>
    <row r="54" spans="1:25" s="502" customFormat="1" ht="16.5" customHeight="1">
      <c r="A54" s="747"/>
      <c r="B54" s="510">
        <v>78953</v>
      </c>
      <c r="C54" s="466" t="s">
        <v>101</v>
      </c>
      <c r="D54" s="467">
        <v>1000</v>
      </c>
      <c r="E54" s="468">
        <v>600</v>
      </c>
      <c r="F54" s="469">
        <v>80</v>
      </c>
      <c r="G54" s="73">
        <v>2</v>
      </c>
      <c r="H54" s="74">
        <v>1.2</v>
      </c>
      <c r="I54" s="75">
        <f t="shared" si="4"/>
        <v>0.096</v>
      </c>
      <c r="J54" s="76">
        <v>12204</v>
      </c>
      <c r="K54" s="77">
        <f t="shared" si="5"/>
        <v>1040.8</v>
      </c>
      <c r="L54" s="263">
        <f t="shared" si="6"/>
        <v>1248.9599999999998</v>
      </c>
      <c r="M54" s="264">
        <v>13010</v>
      </c>
      <c r="N54" s="265">
        <f t="shared" si="7"/>
        <v>15612</v>
      </c>
      <c r="O54" s="508"/>
      <c r="P54" s="508"/>
      <c r="Q54" s="508"/>
      <c r="R54" s="496"/>
      <c r="S54" s="492"/>
      <c r="T54" s="497"/>
      <c r="U54" s="492"/>
      <c r="V54" s="498"/>
      <c r="W54" s="499"/>
      <c r="X54" s="500"/>
      <c r="Y54" s="501"/>
    </row>
    <row r="55" spans="1:25" s="502" customFormat="1" ht="16.5" customHeight="1">
      <c r="A55" s="747"/>
      <c r="B55" s="510"/>
      <c r="C55" s="466" t="s">
        <v>101</v>
      </c>
      <c r="D55" s="467">
        <v>1000</v>
      </c>
      <c r="E55" s="468">
        <v>600</v>
      </c>
      <c r="F55" s="469">
        <v>90</v>
      </c>
      <c r="G55" s="73">
        <v>2</v>
      </c>
      <c r="H55" s="74">
        <v>1.2</v>
      </c>
      <c r="I55" s="75">
        <f t="shared" si="4"/>
        <v>0.108</v>
      </c>
      <c r="J55" s="76">
        <v>12204</v>
      </c>
      <c r="K55" s="77">
        <f t="shared" si="5"/>
        <v>1170.9</v>
      </c>
      <c r="L55" s="263">
        <f t="shared" si="6"/>
        <v>1405.0800000000002</v>
      </c>
      <c r="M55" s="264">
        <v>13010</v>
      </c>
      <c r="N55" s="265">
        <f t="shared" si="7"/>
        <v>15612</v>
      </c>
      <c r="O55" s="508"/>
      <c r="P55" s="508"/>
      <c r="Q55" s="508"/>
      <c r="R55" s="496"/>
      <c r="S55" s="492"/>
      <c r="T55" s="497"/>
      <c r="U55" s="492"/>
      <c r="V55" s="498"/>
      <c r="W55" s="499"/>
      <c r="X55" s="500"/>
      <c r="Y55" s="501"/>
    </row>
    <row r="56" spans="1:25" s="502" customFormat="1" ht="16.5" customHeight="1" thickBot="1">
      <c r="A56" s="748"/>
      <c r="B56" s="511">
        <v>101910</v>
      </c>
      <c r="C56" s="482" t="s">
        <v>101</v>
      </c>
      <c r="D56" s="483">
        <v>1000</v>
      </c>
      <c r="E56" s="484">
        <v>600</v>
      </c>
      <c r="F56" s="485">
        <v>100</v>
      </c>
      <c r="G56" s="149">
        <v>2</v>
      </c>
      <c r="H56" s="150">
        <v>1.2</v>
      </c>
      <c r="I56" s="151">
        <f t="shared" si="4"/>
        <v>0.12</v>
      </c>
      <c r="J56" s="152">
        <v>12204</v>
      </c>
      <c r="K56" s="153">
        <f t="shared" si="5"/>
        <v>1301</v>
      </c>
      <c r="L56" s="816">
        <f t="shared" si="6"/>
        <v>1561.2</v>
      </c>
      <c r="M56" s="817">
        <v>13010</v>
      </c>
      <c r="N56" s="818">
        <f t="shared" si="7"/>
        <v>15612</v>
      </c>
      <c r="O56" s="508"/>
      <c r="P56" s="508"/>
      <c r="Q56" s="508"/>
      <c r="R56" s="496"/>
      <c r="S56" s="492"/>
      <c r="T56" s="497"/>
      <c r="U56" s="492"/>
      <c r="V56" s="498"/>
      <c r="W56" s="499"/>
      <c r="X56" s="500"/>
      <c r="Y56" s="501"/>
    </row>
    <row r="57" spans="1:25" s="502" customFormat="1" ht="16.5" customHeight="1">
      <c r="A57" s="512"/>
      <c r="B57" s="480"/>
      <c r="C57" s="479"/>
      <c r="D57" s="479"/>
      <c r="E57" s="479"/>
      <c r="F57" s="480"/>
      <c r="G57" s="395"/>
      <c r="H57" s="461"/>
      <c r="I57" s="461"/>
      <c r="J57" s="433"/>
      <c r="K57" s="396"/>
      <c r="L57" s="433"/>
      <c r="M57" s="396"/>
      <c r="N57" s="481"/>
      <c r="O57" s="508"/>
      <c r="P57" s="508"/>
      <c r="Q57" s="508"/>
      <c r="R57" s="496"/>
      <c r="S57" s="492"/>
      <c r="T57" s="497"/>
      <c r="U57" s="492"/>
      <c r="V57" s="498"/>
      <c r="W57" s="499"/>
      <c r="X57" s="500"/>
      <c r="Y57" s="501"/>
    </row>
    <row r="58" spans="1:25" s="502" customFormat="1" ht="16.5" customHeight="1">
      <c r="A58" s="527" t="s">
        <v>222</v>
      </c>
      <c r="B58" s="480"/>
      <c r="C58" s="479"/>
      <c r="D58" s="479"/>
      <c r="E58" s="479"/>
      <c r="F58" s="480"/>
      <c r="G58" s="395"/>
      <c r="H58" s="461"/>
      <c r="I58" s="461"/>
      <c r="J58" s="433"/>
      <c r="K58" s="396"/>
      <c r="L58" s="433"/>
      <c r="M58" s="396"/>
      <c r="N58" s="481"/>
      <c r="O58" s="508"/>
      <c r="P58" s="508"/>
      <c r="Q58" s="508"/>
      <c r="R58" s="496"/>
      <c r="S58" s="492"/>
      <c r="T58" s="497"/>
      <c r="U58" s="492"/>
      <c r="V58" s="498"/>
      <c r="W58" s="499"/>
      <c r="X58" s="500"/>
      <c r="Y58" s="501"/>
    </row>
    <row r="59" spans="1:25" s="502" customFormat="1" ht="16.5" customHeight="1">
      <c r="A59" s="527"/>
      <c r="B59" s="480"/>
      <c r="C59" s="528" t="s">
        <v>192</v>
      </c>
      <c r="D59" s="213"/>
      <c r="E59" s="213"/>
      <c r="F59" s="213"/>
      <c r="G59" s="395"/>
      <c r="H59" s="461"/>
      <c r="I59" s="461"/>
      <c r="J59" s="433"/>
      <c r="K59" s="396"/>
      <c r="L59" s="433"/>
      <c r="M59" s="396"/>
      <c r="N59" s="481"/>
      <c r="O59" s="508"/>
      <c r="P59" s="508"/>
      <c r="Q59" s="508"/>
      <c r="R59" s="496"/>
      <c r="S59" s="492"/>
      <c r="T59" s="497"/>
      <c r="U59" s="492"/>
      <c r="V59" s="498"/>
      <c r="W59" s="499"/>
      <c r="X59" s="500"/>
      <c r="Y59" s="501"/>
    </row>
    <row r="60" spans="1:25" s="502" customFormat="1" ht="16.5" customHeight="1">
      <c r="A60" s="527"/>
      <c r="B60" s="480"/>
      <c r="C60" s="528" t="s">
        <v>224</v>
      </c>
      <c r="D60" s="213"/>
      <c r="E60" s="213"/>
      <c r="F60" s="213"/>
      <c r="G60" s="395"/>
      <c r="H60" s="461"/>
      <c r="I60" s="461"/>
      <c r="J60" s="433"/>
      <c r="K60" s="396"/>
      <c r="L60" s="433"/>
      <c r="M60" s="396"/>
      <c r="N60" s="481"/>
      <c r="O60" s="508"/>
      <c r="P60" s="508"/>
      <c r="Q60" s="508"/>
      <c r="R60" s="496"/>
      <c r="S60" s="492"/>
      <c r="T60" s="497"/>
      <c r="U60" s="492"/>
      <c r="V60" s="498"/>
      <c r="W60" s="499"/>
      <c r="X60" s="500"/>
      <c r="Y60" s="501"/>
    </row>
    <row r="61" spans="1:25" s="502" customFormat="1" ht="16.5" customHeight="1">
      <c r="A61" s="527"/>
      <c r="B61" s="480"/>
      <c r="C61" s="530" t="s">
        <v>212</v>
      </c>
      <c r="D61" s="479"/>
      <c r="E61" s="479"/>
      <c r="F61" s="480"/>
      <c r="G61" s="395"/>
      <c r="H61" s="461"/>
      <c r="I61" s="461"/>
      <c r="J61" s="433"/>
      <c r="K61" s="396"/>
      <c r="L61" s="433"/>
      <c r="M61" s="396"/>
      <c r="N61" s="481"/>
      <c r="O61" s="508"/>
      <c r="P61" s="508"/>
      <c r="Q61" s="508"/>
      <c r="R61" s="496"/>
      <c r="S61" s="492"/>
      <c r="T61" s="497"/>
      <c r="U61" s="492"/>
      <c r="V61" s="498"/>
      <c r="W61" s="499"/>
      <c r="X61" s="500"/>
      <c r="Y61" s="501"/>
    </row>
    <row r="62" spans="1:25" s="502" customFormat="1" ht="16.5" customHeight="1">
      <c r="A62" s="527" t="s">
        <v>223</v>
      </c>
      <c r="B62" s="480"/>
      <c r="C62" s="479"/>
      <c r="D62" s="479"/>
      <c r="E62" s="479"/>
      <c r="F62" s="480"/>
      <c r="G62" s="395"/>
      <c r="H62" s="461"/>
      <c r="I62" s="461"/>
      <c r="J62" s="433"/>
      <c r="K62" s="396"/>
      <c r="L62" s="433"/>
      <c r="M62" s="396"/>
      <c r="N62" s="481"/>
      <c r="O62" s="508"/>
      <c r="P62" s="508"/>
      <c r="Q62" s="508"/>
      <c r="R62" s="496"/>
      <c r="S62" s="492"/>
      <c r="T62" s="497"/>
      <c r="U62" s="492"/>
      <c r="V62" s="498"/>
      <c r="W62" s="499"/>
      <c r="X62" s="500"/>
      <c r="Y62" s="501"/>
    </row>
    <row r="63" spans="1:25" s="502" customFormat="1" ht="16.5" customHeight="1">
      <c r="A63" s="527"/>
      <c r="B63" s="480"/>
      <c r="C63" s="530" t="str">
        <f>'Сопутствующая продукция'!A25</f>
        <v>Клей CONLIT</v>
      </c>
      <c r="D63" s="479"/>
      <c r="E63" s="479"/>
      <c r="F63" s="480"/>
      <c r="G63" s="395"/>
      <c r="H63" s="461"/>
      <c r="I63" s="461"/>
      <c r="J63" s="433"/>
      <c r="K63" s="396"/>
      <c r="L63" s="433"/>
      <c r="M63" s="396"/>
      <c r="N63" s="481"/>
      <c r="O63" s="508"/>
      <c r="P63" s="508"/>
      <c r="Q63" s="508"/>
      <c r="R63" s="496"/>
      <c r="S63" s="492"/>
      <c r="T63" s="497"/>
      <c r="U63" s="492"/>
      <c r="V63" s="498"/>
      <c r="W63" s="499"/>
      <c r="X63" s="500"/>
      <c r="Y63" s="501"/>
    </row>
    <row r="64" spans="1:25" s="502" customFormat="1" ht="16.5" customHeight="1">
      <c r="A64" s="512"/>
      <c r="B64" s="480"/>
      <c r="C64" s="530" t="str">
        <f>'Сопутствующая продукция'!A26</f>
        <v>Краска CONLIT (для повышения предела огнестойкости несущих металлических конструкций до 30 мин.)</v>
      </c>
      <c r="D64" s="479"/>
      <c r="E64" s="479"/>
      <c r="F64" s="480"/>
      <c r="G64" s="395"/>
      <c r="H64" s="461"/>
      <c r="I64" s="461"/>
      <c r="J64" s="433"/>
      <c r="K64" s="396"/>
      <c r="L64" s="433"/>
      <c r="M64" s="396"/>
      <c r="N64" s="481"/>
      <c r="O64" s="508"/>
      <c r="P64" s="508"/>
      <c r="Q64" s="508"/>
      <c r="R64" s="496"/>
      <c r="S64" s="492"/>
      <c r="T64" s="497"/>
      <c r="U64" s="492"/>
      <c r="V64" s="498"/>
      <c r="W64" s="499"/>
      <c r="X64" s="500"/>
      <c r="Y64" s="501"/>
    </row>
    <row r="65" spans="1:25" s="502" customFormat="1" ht="16.5" customHeight="1">
      <c r="A65" s="512"/>
      <c r="B65" s="480"/>
      <c r="C65" s="529"/>
      <c r="D65" s="479"/>
      <c r="E65" s="479"/>
      <c r="F65" s="480"/>
      <c r="G65" s="395"/>
      <c r="H65" s="461"/>
      <c r="I65" s="461"/>
      <c r="J65" s="433"/>
      <c r="K65" s="396"/>
      <c r="L65" s="433"/>
      <c r="M65" s="396"/>
      <c r="N65" s="481"/>
      <c r="O65" s="508"/>
      <c r="P65" s="508"/>
      <c r="Q65" s="508"/>
      <c r="R65" s="496"/>
      <c r="S65" s="492"/>
      <c r="T65" s="497"/>
      <c r="U65" s="492"/>
      <c r="V65" s="498"/>
      <c r="W65" s="499"/>
      <c r="X65" s="500"/>
      <c r="Y65" s="501"/>
    </row>
    <row r="66" spans="1:24" s="517" customFormat="1" ht="16.5" customHeight="1">
      <c r="A66" s="214" t="s">
        <v>8</v>
      </c>
      <c r="B66" s="214"/>
      <c r="C66" s="214"/>
      <c r="D66" s="214"/>
      <c r="E66" s="214"/>
      <c r="F66" s="214"/>
      <c r="G66" s="214"/>
      <c r="H66" s="214"/>
      <c r="I66" s="213"/>
      <c r="J66" s="215"/>
      <c r="K66" s="216"/>
      <c r="L66" s="216"/>
      <c r="M66" s="216"/>
      <c r="N66" s="216"/>
      <c r="O66" s="111"/>
      <c r="P66" s="508"/>
      <c r="Q66" s="508"/>
      <c r="R66" s="513"/>
      <c r="S66" s="514"/>
      <c r="T66" s="515"/>
      <c r="U66" s="516"/>
      <c r="V66" s="515"/>
      <c r="W66" s="515"/>
      <c r="X66" s="515"/>
    </row>
    <row r="67" spans="1:25" s="520" customFormat="1" ht="16.5" customHeight="1">
      <c r="A67" s="217" t="s">
        <v>113</v>
      </c>
      <c r="B67" s="217"/>
      <c r="C67" s="217"/>
      <c r="D67" s="217"/>
      <c r="E67" s="217"/>
      <c r="F67" s="217"/>
      <c r="G67" s="217"/>
      <c r="H67" s="217"/>
      <c r="I67" s="213"/>
      <c r="J67" s="215"/>
      <c r="K67" s="216"/>
      <c r="L67" s="216"/>
      <c r="M67" s="216"/>
      <c r="N67" s="216"/>
      <c r="P67" s="508"/>
      <c r="Q67" s="508"/>
      <c r="R67" s="515"/>
      <c r="S67" s="518"/>
      <c r="T67" s="519"/>
      <c r="U67" s="519"/>
      <c r="V67" s="519"/>
      <c r="W67" s="519"/>
      <c r="X67" s="519"/>
      <c r="Y67" s="519"/>
    </row>
    <row r="68" spans="1:25" s="520" customFormat="1" ht="16.5" customHeight="1">
      <c r="A68" s="217" t="s">
        <v>114</v>
      </c>
      <c r="B68" s="217"/>
      <c r="C68" s="217"/>
      <c r="D68" s="217"/>
      <c r="E68" s="217"/>
      <c r="F68" s="217"/>
      <c r="G68" s="217"/>
      <c r="H68" s="217"/>
      <c r="I68" s="213"/>
      <c r="J68" s="218"/>
      <c r="K68" s="216"/>
      <c r="L68" s="216"/>
      <c r="M68" s="216"/>
      <c r="N68" s="216"/>
      <c r="P68" s="508"/>
      <c r="Q68" s="508"/>
      <c r="R68" s="515"/>
      <c r="S68" s="518"/>
      <c r="T68" s="519"/>
      <c r="U68" s="519"/>
      <c r="V68" s="519"/>
      <c r="W68" s="519"/>
      <c r="X68" s="519"/>
      <c r="Y68" s="519"/>
    </row>
    <row r="69" spans="1:25" s="520" customFormat="1" ht="16.5" customHeight="1">
      <c r="A69" s="219" t="s">
        <v>115</v>
      </c>
      <c r="B69" s="217"/>
      <c r="C69" s="217"/>
      <c r="D69" s="217"/>
      <c r="E69" s="217"/>
      <c r="F69" s="217"/>
      <c r="G69" s="217"/>
      <c r="H69" s="217"/>
      <c r="I69" s="213"/>
      <c r="J69" s="220"/>
      <c r="K69" s="216"/>
      <c r="L69" s="216"/>
      <c r="M69" s="216"/>
      <c r="N69" s="216"/>
      <c r="P69" s="508"/>
      <c r="Q69" s="508"/>
      <c r="R69" s="515"/>
      <c r="S69" s="518"/>
      <c r="T69" s="519"/>
      <c r="U69" s="519"/>
      <c r="V69" s="519"/>
      <c r="W69" s="519"/>
      <c r="X69" s="519"/>
      <c r="Y69" s="519"/>
    </row>
    <row r="70" spans="1:25" s="520" customFormat="1" ht="16.5" customHeight="1">
      <c r="A70" s="217" t="s">
        <v>227</v>
      </c>
      <c r="B70" s="217"/>
      <c r="C70" s="217"/>
      <c r="D70" s="217"/>
      <c r="E70" s="217"/>
      <c r="F70" s="217"/>
      <c r="G70" s="217"/>
      <c r="H70" s="217"/>
      <c r="I70" s="213"/>
      <c r="J70" s="220"/>
      <c r="K70" s="216"/>
      <c r="L70" s="216"/>
      <c r="M70" s="216"/>
      <c r="N70" s="216"/>
      <c r="P70" s="508"/>
      <c r="Q70" s="508"/>
      <c r="R70" s="515"/>
      <c r="S70" s="518"/>
      <c r="T70" s="519"/>
      <c r="U70" s="519"/>
      <c r="V70" s="519"/>
      <c r="W70" s="519"/>
      <c r="X70" s="519"/>
      <c r="Y70" s="519"/>
    </row>
    <row r="71" spans="1:25" s="520" customFormat="1" ht="16.5" customHeight="1">
      <c r="A71" s="213"/>
      <c r="B71" s="213"/>
      <c r="C71" s="213"/>
      <c r="D71" s="213"/>
      <c r="E71" s="213"/>
      <c r="F71" s="213"/>
      <c r="G71" s="213"/>
      <c r="H71" s="213"/>
      <c r="I71" s="213"/>
      <c r="J71" s="220"/>
      <c r="K71" s="216"/>
      <c r="L71" s="216"/>
      <c r="M71" s="216"/>
      <c r="N71" s="216"/>
      <c r="P71" s="508"/>
      <c r="Q71" s="508"/>
      <c r="R71" s="515"/>
      <c r="S71" s="518"/>
      <c r="T71" s="519"/>
      <c r="U71" s="519"/>
      <c r="V71" s="519"/>
      <c r="W71" s="519"/>
      <c r="X71" s="519"/>
      <c r="Y71" s="519"/>
    </row>
    <row r="72" spans="1:25" s="520" customFormat="1" ht="16.5" customHeight="1">
      <c r="A72" s="699" t="s">
        <v>116</v>
      </c>
      <c r="B72" s="699"/>
      <c r="C72" s="699"/>
      <c r="D72" s="699"/>
      <c r="E72" s="699"/>
      <c r="F72" s="699"/>
      <c r="G72" s="699"/>
      <c r="H72" s="699"/>
      <c r="I72" s="699"/>
      <c r="J72" s="699"/>
      <c r="K72" s="699"/>
      <c r="L72" s="699"/>
      <c r="M72" s="699"/>
      <c r="N72" s="699"/>
      <c r="O72" s="699"/>
      <c r="P72" s="699"/>
      <c r="Q72" s="699"/>
      <c r="R72" s="521"/>
      <c r="S72" s="518"/>
      <c r="T72" s="519"/>
      <c r="U72" s="519"/>
      <c r="V72" s="519"/>
      <c r="W72" s="519"/>
      <c r="X72" s="519"/>
      <c r="Y72" s="519"/>
    </row>
    <row r="73" spans="1:21" s="106" customFormat="1" ht="18.75" customHeight="1">
      <c r="A73" s="737"/>
      <c r="B73" s="737"/>
      <c r="C73" s="737"/>
      <c r="D73" s="737"/>
      <c r="E73" s="737"/>
      <c r="F73" s="737"/>
      <c r="G73" s="737"/>
      <c r="H73" s="737"/>
      <c r="I73" s="737"/>
      <c r="J73" s="737"/>
      <c r="K73" s="737"/>
      <c r="L73" s="522"/>
      <c r="M73" s="232"/>
      <c r="N73" s="232"/>
      <c r="O73" s="232"/>
      <c r="P73" s="232"/>
      <c r="Q73" s="232"/>
      <c r="R73" s="523"/>
      <c r="S73" s="109"/>
      <c r="U73" s="524"/>
    </row>
    <row r="74" spans="1:21" s="106" customFormat="1" ht="18.75" customHeight="1">
      <c r="A74" s="241"/>
      <c r="B74" s="241"/>
      <c r="C74" s="241"/>
      <c r="D74" s="241"/>
      <c r="E74" s="241"/>
      <c r="F74" s="241"/>
      <c r="G74" s="241"/>
      <c r="H74" s="241"/>
      <c r="I74" s="241"/>
      <c r="J74" s="241"/>
      <c r="K74" s="111"/>
      <c r="L74" s="111"/>
      <c r="M74" s="232"/>
      <c r="N74" s="232"/>
      <c r="O74" s="232"/>
      <c r="P74" s="232"/>
      <c r="Q74" s="232"/>
      <c r="R74" s="523"/>
      <c r="S74" s="109"/>
      <c r="U74" s="524"/>
    </row>
    <row r="75" spans="1:19" s="334" customFormat="1" ht="18.75" customHeight="1">
      <c r="A75" s="241"/>
      <c r="B75" s="241"/>
      <c r="C75" s="241"/>
      <c r="D75" s="241"/>
      <c r="E75" s="241"/>
      <c r="F75" s="241"/>
      <c r="G75" s="241"/>
      <c r="H75" s="241"/>
      <c r="I75" s="241"/>
      <c r="J75" s="241"/>
      <c r="K75" s="111"/>
      <c r="L75" s="111"/>
      <c r="M75" s="522"/>
      <c r="N75" s="522"/>
      <c r="O75" s="522"/>
      <c r="P75" s="522"/>
      <c r="Q75" s="522"/>
      <c r="R75" s="525"/>
      <c r="S75" s="526"/>
    </row>
    <row r="76" spans="19:27" ht="18.75" customHeight="1">
      <c r="S76" s="526"/>
      <c r="U76" s="334"/>
      <c r="Z76" s="111"/>
      <c r="AA76" s="111"/>
    </row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</sheetData>
  <sheetProtection formatCells="0" formatColumns="0" formatRows="0"/>
  <mergeCells count="24">
    <mergeCell ref="A1:Q1"/>
    <mergeCell ref="A47:A56"/>
    <mergeCell ref="A11:A12"/>
    <mergeCell ref="A14:A31"/>
    <mergeCell ref="A33:A45"/>
    <mergeCell ref="C11:C12"/>
    <mergeCell ref="B11:B12"/>
    <mergeCell ref="A46:N46"/>
    <mergeCell ref="O32:Q32"/>
    <mergeCell ref="A2:Q2"/>
    <mergeCell ref="P11:Q11"/>
    <mergeCell ref="A13:N13"/>
    <mergeCell ref="O13:Q13"/>
    <mergeCell ref="A7:Q7"/>
    <mergeCell ref="A72:Q72"/>
    <mergeCell ref="A73:K73"/>
    <mergeCell ref="A4:Q4"/>
    <mergeCell ref="A5:Q5"/>
    <mergeCell ref="D11:F11"/>
    <mergeCell ref="G11:I11"/>
    <mergeCell ref="J11:J12"/>
    <mergeCell ref="K11:N11"/>
    <mergeCell ref="O11:O12"/>
    <mergeCell ref="A32:N32"/>
  </mergeCells>
  <hyperlinks>
    <hyperlink ref="A9" location="Оглавление!A1" display="К оглавлению"/>
    <hyperlink ref="A58" location="'Сопутствующая продукция'!A13" display="СОПУТСТВУЮЩАЯ ПРОДУКЦИЯ ДЛЯ FT BARRIER / FT BARRIER D"/>
    <hyperlink ref="A62" location="'Сопутствующая продукция'!A24" display="СОПУТСТВУЮЩАЯ ПРОДУКЦИЯ ДЛЯ CONLIT SL 150"/>
    <hyperlink ref="C59" location="'Сопутствующая продукция'!A14" display="- стальные анкеры Termoclip Стена-4"/>
    <hyperlink ref="C60" location="'Сопутствующая продукция'!A20" display="- стальная шайба Termoclip Стена-4"/>
    <hyperlink ref="C63" location="'Сопутствующая продукция'!A25" display="'Сопутствующая продукция'!A25"/>
    <hyperlink ref="C64" location="'Сопутствующая продукция'!A26" display="'Сопутствующая продукция'!A26"/>
    <hyperlink ref="C61" location="'Сопутствующая продукция'!A21" display="Декоративная краска FT DÉCOR"/>
  </hyperlinks>
  <printOptions horizontalCentered="1"/>
  <pageMargins left="0.25" right="0.25" top="0.75" bottom="0.75" header="0.3" footer="0.3"/>
  <pageSetup fitToHeight="1" fitToWidth="1" horizontalDpi="600" verticalDpi="600" orientation="portrait" paperSize="9" scale="57" r:id="rId2"/>
  <rowBreaks count="1" manualBreakCount="1">
    <brk id="11" max="1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0"/>
  <sheetViews>
    <sheetView showGridLines="0" view="pageBreakPreview" zoomScale="90" zoomScaleNormal="85" zoomScaleSheetLayoutView="90" zoomScalePageLayoutView="0" workbookViewId="0" topLeftCell="A1">
      <pane ySplit="12" topLeftCell="BM70" activePane="bottomLeft" state="frozen"/>
      <selection pane="topLeft" activeCell="A3" sqref="A3"/>
      <selection pane="bottomLeft" activeCell="M88" sqref="M87:M88"/>
    </sheetView>
  </sheetViews>
  <sheetFormatPr defaultColWidth="9.140625" defaultRowHeight="12.75"/>
  <cols>
    <col min="1" max="1" width="29.7109375" style="241" customWidth="1"/>
    <col min="2" max="2" width="54.7109375" style="106" customWidth="1"/>
    <col min="3" max="3" width="13.8515625" style="314" hidden="1" customWidth="1"/>
    <col min="4" max="4" width="11.421875" style="314" customWidth="1"/>
    <col min="5" max="7" width="9.28125" style="111" customWidth="1"/>
    <col min="8" max="8" width="10.57421875" style="111" customWidth="1"/>
    <col min="9" max="10" width="10.57421875" style="124" customWidth="1"/>
    <col min="11" max="11" width="12.28125" style="124" hidden="1" customWidth="1"/>
    <col min="12" max="15" width="12.7109375" style="124" customWidth="1"/>
    <col min="16" max="16384" width="9.140625" style="111" customWidth="1"/>
  </cols>
  <sheetData>
    <row r="1" spans="1:15" s="81" customFormat="1" ht="18" customHeight="1">
      <c r="A1" s="714" t="s">
        <v>385</v>
      </c>
      <c r="B1" s="714"/>
      <c r="C1" s="715"/>
      <c r="D1" s="715"/>
      <c r="E1" s="714"/>
      <c r="F1" s="714"/>
      <c r="G1" s="714"/>
      <c r="H1" s="714"/>
      <c r="I1" s="714"/>
      <c r="J1" s="714"/>
      <c r="K1" s="714"/>
      <c r="L1" s="714"/>
      <c r="M1" s="714"/>
      <c r="N1" s="714"/>
      <c r="O1" s="714"/>
    </row>
    <row r="2" spans="1:15" s="81" customFormat="1" ht="18" customHeight="1">
      <c r="A2" s="714" t="s">
        <v>104</v>
      </c>
      <c r="B2" s="714"/>
      <c r="C2" s="715"/>
      <c r="D2" s="715"/>
      <c r="E2" s="714"/>
      <c r="F2" s="714"/>
      <c r="G2" s="714"/>
      <c r="H2" s="714"/>
      <c r="I2" s="714"/>
      <c r="J2" s="714"/>
      <c r="K2" s="714"/>
      <c r="L2" s="714"/>
      <c r="M2" s="714"/>
      <c r="N2" s="714"/>
      <c r="O2" s="714"/>
    </row>
    <row r="3" spans="1:15" s="81" customFormat="1" ht="12" customHeight="1">
      <c r="A3" s="82"/>
      <c r="B3" s="82"/>
      <c r="C3" s="83"/>
      <c r="D3" s="83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</row>
    <row r="4" spans="1:15" s="81" customFormat="1" ht="18" customHeight="1">
      <c r="A4" s="714" t="s">
        <v>0</v>
      </c>
      <c r="B4" s="714"/>
      <c r="C4" s="715"/>
      <c r="D4" s="715"/>
      <c r="E4" s="714"/>
      <c r="F4" s="714"/>
      <c r="G4" s="714"/>
      <c r="H4" s="714"/>
      <c r="I4" s="714"/>
      <c r="J4" s="714"/>
      <c r="K4" s="714"/>
      <c r="L4" s="714"/>
      <c r="M4" s="714"/>
      <c r="N4" s="714"/>
      <c r="O4" s="714"/>
    </row>
    <row r="5" spans="1:15" s="81" customFormat="1" ht="18" customHeight="1">
      <c r="A5" s="716" t="s">
        <v>347</v>
      </c>
      <c r="B5" s="716"/>
      <c r="C5" s="716"/>
      <c r="D5" s="716"/>
      <c r="E5" s="716"/>
      <c r="F5" s="716"/>
      <c r="G5" s="716"/>
      <c r="H5" s="716"/>
      <c r="I5" s="716"/>
      <c r="J5" s="716"/>
      <c r="K5" s="716"/>
      <c r="L5" s="716"/>
      <c r="M5" s="716"/>
      <c r="N5" s="716"/>
      <c r="O5" s="716"/>
    </row>
    <row r="6" spans="1:15" s="88" customFormat="1" ht="12" customHeight="1">
      <c r="A6" s="84"/>
      <c r="B6" s="84"/>
      <c r="C6" s="85"/>
      <c r="D6" s="85"/>
      <c r="E6" s="84"/>
      <c r="F6" s="84"/>
      <c r="G6" s="84"/>
      <c r="H6" s="84"/>
      <c r="I6" s="84"/>
      <c r="J6" s="84"/>
      <c r="K6" s="86"/>
      <c r="L6" s="84"/>
      <c r="M6" s="84"/>
      <c r="N6" s="84"/>
      <c r="O6" s="84"/>
    </row>
    <row r="7" spans="1:15" s="88" customFormat="1" ht="18" customHeight="1">
      <c r="A7" s="690" t="s">
        <v>391</v>
      </c>
      <c r="B7" s="690"/>
      <c r="C7" s="691"/>
      <c r="D7" s="691"/>
      <c r="E7" s="690"/>
      <c r="F7" s="690"/>
      <c r="G7" s="690"/>
      <c r="H7" s="690"/>
      <c r="I7" s="690"/>
      <c r="J7" s="690"/>
      <c r="K7" s="690"/>
      <c r="L7" s="690"/>
      <c r="M7" s="690"/>
      <c r="N7" s="690"/>
      <c r="O7" s="690"/>
    </row>
    <row r="8" spans="1:15" s="88" customFormat="1" ht="12" customHeight="1" thickBot="1">
      <c r="A8" s="84"/>
      <c r="B8" s="84"/>
      <c r="C8" s="85"/>
      <c r="D8" s="85"/>
      <c r="E8" s="84"/>
      <c r="F8" s="84"/>
      <c r="G8" s="84"/>
      <c r="H8" s="84"/>
      <c r="I8" s="84"/>
      <c r="J8" s="84"/>
      <c r="K8" s="86"/>
      <c r="L8" s="84"/>
      <c r="M8" s="84"/>
      <c r="N8" s="84"/>
      <c r="O8" s="84"/>
    </row>
    <row r="9" spans="1:15" s="93" customFormat="1" ht="18" customHeight="1" thickBot="1">
      <c r="A9" s="89" t="s">
        <v>64</v>
      </c>
      <c r="B9" s="89"/>
      <c r="C9" s="90"/>
      <c r="D9" s="90"/>
      <c r="E9" s="89"/>
      <c r="F9" s="89"/>
      <c r="G9" s="89"/>
      <c r="H9" s="89"/>
      <c r="I9" s="89"/>
      <c r="J9" s="89"/>
      <c r="K9" s="91"/>
      <c r="L9" s="89"/>
      <c r="M9" s="89"/>
      <c r="N9" s="202" t="s">
        <v>31</v>
      </c>
      <c r="O9" s="203">
        <v>0</v>
      </c>
    </row>
    <row r="10" spans="1:11" s="100" customFormat="1" ht="12" customHeight="1" thickBot="1">
      <c r="A10" s="94"/>
      <c r="B10" s="95"/>
      <c r="C10" s="96"/>
      <c r="D10" s="96"/>
      <c r="E10" s="97"/>
      <c r="F10" s="97"/>
      <c r="G10" s="97"/>
      <c r="H10" s="97"/>
      <c r="I10" s="97"/>
      <c r="J10" s="98"/>
      <c r="K10" s="99"/>
    </row>
    <row r="11" spans="1:15" s="104" customFormat="1" ht="15" customHeight="1">
      <c r="A11" s="711" t="s">
        <v>1</v>
      </c>
      <c r="B11" s="719" t="s">
        <v>2</v>
      </c>
      <c r="C11" s="102"/>
      <c r="D11" s="717" t="s">
        <v>98</v>
      </c>
      <c r="E11" s="684" t="s">
        <v>3</v>
      </c>
      <c r="F11" s="685"/>
      <c r="G11" s="686"/>
      <c r="H11" s="684" t="s">
        <v>118</v>
      </c>
      <c r="I11" s="685"/>
      <c r="J11" s="686"/>
      <c r="K11" s="722" t="s">
        <v>122</v>
      </c>
      <c r="L11" s="687" t="s">
        <v>4</v>
      </c>
      <c r="M11" s="687"/>
      <c r="N11" s="687"/>
      <c r="O11" s="710"/>
    </row>
    <row r="12" spans="1:15" s="104" customFormat="1" ht="30.75" thickBot="1">
      <c r="A12" s="757"/>
      <c r="B12" s="766"/>
      <c r="C12" s="105"/>
      <c r="D12" s="758"/>
      <c r="E12" s="378" t="s">
        <v>5</v>
      </c>
      <c r="F12" s="378" t="s">
        <v>6</v>
      </c>
      <c r="G12" s="378" t="s">
        <v>7</v>
      </c>
      <c r="H12" s="378" t="s">
        <v>119</v>
      </c>
      <c r="I12" s="378" t="s">
        <v>120</v>
      </c>
      <c r="J12" s="378" t="s">
        <v>121</v>
      </c>
      <c r="K12" s="738"/>
      <c r="L12" s="379" t="s">
        <v>123</v>
      </c>
      <c r="M12" s="379" t="s">
        <v>124</v>
      </c>
      <c r="N12" s="379" t="s">
        <v>125</v>
      </c>
      <c r="O12" s="380" t="s">
        <v>126</v>
      </c>
    </row>
    <row r="13" spans="1:15" s="316" customFormat="1" ht="16.5" customHeight="1" thickBot="1">
      <c r="A13" s="763" t="s">
        <v>14</v>
      </c>
      <c r="B13" s="762" t="s">
        <v>157</v>
      </c>
      <c r="C13" s="204">
        <v>39244</v>
      </c>
      <c r="D13" s="370" t="s">
        <v>101</v>
      </c>
      <c r="E13" s="371">
        <v>1000</v>
      </c>
      <c r="F13" s="372">
        <v>600</v>
      </c>
      <c r="G13" s="373">
        <v>50</v>
      </c>
      <c r="H13" s="136">
        <v>10</v>
      </c>
      <c r="I13" s="137">
        <f>E13*F13*H13/1000000</f>
        <v>6</v>
      </c>
      <c r="J13" s="138">
        <f>E13*F13*G13*H13/1000000000</f>
        <v>0.3</v>
      </c>
      <c r="K13" s="139">
        <v>3292</v>
      </c>
      <c r="L13" s="140">
        <v>189.29</v>
      </c>
      <c r="M13" s="141">
        <f>ROUND(L13*1.2,2)</f>
        <v>227.15</v>
      </c>
      <c r="N13" s="142">
        <v>3785.8</v>
      </c>
      <c r="O13" s="143">
        <f>N13*1.2</f>
        <v>4542.96</v>
      </c>
    </row>
    <row r="14" spans="1:15" s="316" customFormat="1" ht="16.5" customHeight="1" thickBot="1">
      <c r="A14" s="760"/>
      <c r="B14" s="735"/>
      <c r="C14" s="205">
        <v>39245</v>
      </c>
      <c r="D14" s="317" t="s">
        <v>101</v>
      </c>
      <c r="E14" s="318">
        <v>1000</v>
      </c>
      <c r="F14" s="319">
        <v>600</v>
      </c>
      <c r="G14" s="320">
        <v>60</v>
      </c>
      <c r="H14" s="73">
        <v>8</v>
      </c>
      <c r="I14" s="74">
        <v>4.8</v>
      </c>
      <c r="J14" s="75">
        <v>0.288</v>
      </c>
      <c r="K14" s="76">
        <v>3292</v>
      </c>
      <c r="L14" s="77">
        <v>227.148</v>
      </c>
      <c r="M14" s="141">
        <f aca="true" t="shared" si="0" ref="M14:M77">ROUND(L14*1.2,2)</f>
        <v>272.58</v>
      </c>
      <c r="N14" s="79">
        <v>3785.8</v>
      </c>
      <c r="O14" s="143">
        <f aca="true" t="shared" si="1" ref="O14:O77">N14*1.2</f>
        <v>4542.96</v>
      </c>
    </row>
    <row r="15" spans="1:15" s="316" customFormat="1" ht="16.5" customHeight="1" thickBot="1">
      <c r="A15" s="760"/>
      <c r="B15" s="735"/>
      <c r="C15" s="205">
        <v>39249</v>
      </c>
      <c r="D15" s="317" t="s">
        <v>101</v>
      </c>
      <c r="E15" s="318">
        <v>1000</v>
      </c>
      <c r="F15" s="319">
        <v>600</v>
      </c>
      <c r="G15" s="320">
        <v>100</v>
      </c>
      <c r="H15" s="73">
        <v>5</v>
      </c>
      <c r="I15" s="74">
        <v>3</v>
      </c>
      <c r="J15" s="75">
        <v>0.3</v>
      </c>
      <c r="K15" s="76">
        <v>3292</v>
      </c>
      <c r="L15" s="77">
        <v>378.58</v>
      </c>
      <c r="M15" s="141">
        <f t="shared" si="0"/>
        <v>454.3</v>
      </c>
      <c r="N15" s="79">
        <v>3785.8</v>
      </c>
      <c r="O15" s="143">
        <f t="shared" si="1"/>
        <v>4542.96</v>
      </c>
    </row>
    <row r="16" spans="1:15" s="316" customFormat="1" ht="16.5" customHeight="1" thickBot="1">
      <c r="A16" s="760"/>
      <c r="B16" s="735"/>
      <c r="C16" s="205">
        <v>85902</v>
      </c>
      <c r="D16" s="317" t="s">
        <v>101</v>
      </c>
      <c r="E16" s="318">
        <v>1000</v>
      </c>
      <c r="F16" s="319">
        <v>600</v>
      </c>
      <c r="G16" s="320">
        <v>120</v>
      </c>
      <c r="H16" s="73">
        <v>4</v>
      </c>
      <c r="I16" s="74">
        <f>E16*F16*H16/1000000</f>
        <v>2.4</v>
      </c>
      <c r="J16" s="75">
        <f>E16*F16*G16*H16/1000000000</f>
        <v>0.288</v>
      </c>
      <c r="K16" s="76">
        <v>3292</v>
      </c>
      <c r="L16" s="77">
        <v>454.296</v>
      </c>
      <c r="M16" s="141">
        <f t="shared" si="0"/>
        <v>545.16</v>
      </c>
      <c r="N16" s="79">
        <v>3785.8</v>
      </c>
      <c r="O16" s="143">
        <f t="shared" si="1"/>
        <v>4542.96</v>
      </c>
    </row>
    <row r="17" spans="1:15" s="325" customFormat="1" ht="16.5" customHeight="1" thickBot="1">
      <c r="A17" s="761"/>
      <c r="B17" s="704"/>
      <c r="C17" s="206">
        <v>39703</v>
      </c>
      <c r="D17" s="321" t="s">
        <v>101</v>
      </c>
      <c r="E17" s="322">
        <v>1000</v>
      </c>
      <c r="F17" s="323">
        <v>600</v>
      </c>
      <c r="G17" s="324">
        <v>200</v>
      </c>
      <c r="H17" s="193">
        <v>2</v>
      </c>
      <c r="I17" s="194">
        <f>E17*F17*H17/1000000</f>
        <v>1.2</v>
      </c>
      <c r="J17" s="195">
        <f>E17*F17*G17*H17/1000000000</f>
        <v>0.24</v>
      </c>
      <c r="K17" s="196">
        <v>3292</v>
      </c>
      <c r="L17" s="197">
        <v>757.16</v>
      </c>
      <c r="M17" s="141">
        <f t="shared" si="0"/>
        <v>908.59</v>
      </c>
      <c r="N17" s="199">
        <v>3785.8</v>
      </c>
      <c r="O17" s="143">
        <f t="shared" si="1"/>
        <v>4542.96</v>
      </c>
    </row>
    <row r="18" spans="1:15" ht="16.5" customHeight="1" thickBot="1">
      <c r="A18" s="760" t="s">
        <v>15</v>
      </c>
      <c r="B18" s="735" t="s">
        <v>158</v>
      </c>
      <c r="C18" s="205">
        <v>39260</v>
      </c>
      <c r="D18" s="326" t="s">
        <v>101</v>
      </c>
      <c r="E18" s="327">
        <v>1000</v>
      </c>
      <c r="F18" s="328">
        <v>600</v>
      </c>
      <c r="G18" s="329">
        <v>50</v>
      </c>
      <c r="H18" s="171">
        <v>10</v>
      </c>
      <c r="I18" s="172">
        <v>6</v>
      </c>
      <c r="J18" s="173">
        <v>0.3</v>
      </c>
      <c r="K18" s="174">
        <v>4312</v>
      </c>
      <c r="L18" s="175">
        <v>247.94</v>
      </c>
      <c r="M18" s="141">
        <f t="shared" si="0"/>
        <v>297.53</v>
      </c>
      <c r="N18" s="177">
        <v>4958.8</v>
      </c>
      <c r="O18" s="143">
        <f t="shared" si="1"/>
        <v>5950.56</v>
      </c>
    </row>
    <row r="19" spans="1:15" ht="16.5" customHeight="1" thickBot="1">
      <c r="A19" s="760"/>
      <c r="B19" s="735"/>
      <c r="C19" s="205">
        <v>39261</v>
      </c>
      <c r="D19" s="317" t="s">
        <v>101</v>
      </c>
      <c r="E19" s="318">
        <v>1000</v>
      </c>
      <c r="F19" s="319">
        <v>600</v>
      </c>
      <c r="G19" s="320">
        <v>60</v>
      </c>
      <c r="H19" s="73">
        <v>8</v>
      </c>
      <c r="I19" s="74">
        <v>4.8</v>
      </c>
      <c r="J19" s="75">
        <v>0.288</v>
      </c>
      <c r="K19" s="76">
        <v>4312</v>
      </c>
      <c r="L19" s="77">
        <v>297.528</v>
      </c>
      <c r="M19" s="141">
        <f t="shared" si="0"/>
        <v>357.03</v>
      </c>
      <c r="N19" s="79">
        <v>4958.8</v>
      </c>
      <c r="O19" s="143">
        <f t="shared" si="1"/>
        <v>5950.56</v>
      </c>
    </row>
    <row r="20" spans="1:15" ht="16.5" customHeight="1" thickBot="1">
      <c r="A20" s="760"/>
      <c r="B20" s="735"/>
      <c r="C20" s="205">
        <v>73469</v>
      </c>
      <c r="D20" s="317" t="s">
        <v>101</v>
      </c>
      <c r="E20" s="318">
        <v>1000</v>
      </c>
      <c r="F20" s="319">
        <v>600</v>
      </c>
      <c r="G20" s="320">
        <v>70</v>
      </c>
      <c r="H20" s="73">
        <v>6</v>
      </c>
      <c r="I20" s="74">
        <v>3.5999999999999996</v>
      </c>
      <c r="J20" s="75">
        <v>0.25199999999999995</v>
      </c>
      <c r="K20" s="76">
        <v>4312</v>
      </c>
      <c r="L20" s="77">
        <v>347.116</v>
      </c>
      <c r="M20" s="141">
        <f t="shared" si="0"/>
        <v>416.54</v>
      </c>
      <c r="N20" s="79">
        <v>4958.8</v>
      </c>
      <c r="O20" s="143">
        <f t="shared" si="1"/>
        <v>5950.56</v>
      </c>
    </row>
    <row r="21" spans="1:15" ht="16.5" customHeight="1" thickBot="1">
      <c r="A21" s="760"/>
      <c r="B21" s="735"/>
      <c r="C21" s="205">
        <v>39263</v>
      </c>
      <c r="D21" s="317" t="s">
        <v>101</v>
      </c>
      <c r="E21" s="318">
        <v>1000</v>
      </c>
      <c r="F21" s="319">
        <v>600</v>
      </c>
      <c r="G21" s="320">
        <v>80</v>
      </c>
      <c r="H21" s="73">
        <v>6</v>
      </c>
      <c r="I21" s="74">
        <v>3.5999999999999996</v>
      </c>
      <c r="J21" s="75">
        <v>0.288</v>
      </c>
      <c r="K21" s="76">
        <v>4312</v>
      </c>
      <c r="L21" s="77">
        <v>396.704</v>
      </c>
      <c r="M21" s="141">
        <f t="shared" si="0"/>
        <v>476.04</v>
      </c>
      <c r="N21" s="79">
        <v>4958.8</v>
      </c>
      <c r="O21" s="143">
        <f t="shared" si="1"/>
        <v>5950.56</v>
      </c>
    </row>
    <row r="22" spans="1:15" ht="16.5" customHeight="1" thickBot="1">
      <c r="A22" s="760"/>
      <c r="B22" s="735"/>
      <c r="C22" s="205">
        <v>39264</v>
      </c>
      <c r="D22" s="317" t="s">
        <v>101</v>
      </c>
      <c r="E22" s="318">
        <v>1000</v>
      </c>
      <c r="F22" s="319">
        <v>600</v>
      </c>
      <c r="G22" s="320">
        <v>90</v>
      </c>
      <c r="H22" s="73">
        <v>6</v>
      </c>
      <c r="I22" s="74">
        <v>3.5999999999999996</v>
      </c>
      <c r="J22" s="75">
        <v>0.32399999999999995</v>
      </c>
      <c r="K22" s="76">
        <v>4312</v>
      </c>
      <c r="L22" s="77">
        <v>446.2575</v>
      </c>
      <c r="M22" s="141">
        <f t="shared" si="0"/>
        <v>535.51</v>
      </c>
      <c r="N22" s="79">
        <v>4958.8</v>
      </c>
      <c r="O22" s="143">
        <f t="shared" si="1"/>
        <v>5950.56</v>
      </c>
    </row>
    <row r="23" spans="1:15" ht="16.5" customHeight="1" thickBot="1">
      <c r="A23" s="760"/>
      <c r="B23" s="735"/>
      <c r="C23" s="205">
        <v>39265</v>
      </c>
      <c r="D23" s="381" t="s">
        <v>100</v>
      </c>
      <c r="E23" s="382">
        <v>1000</v>
      </c>
      <c r="F23" s="383">
        <v>600</v>
      </c>
      <c r="G23" s="384">
        <v>100</v>
      </c>
      <c r="H23" s="246">
        <v>4</v>
      </c>
      <c r="I23" s="247">
        <v>2.4</v>
      </c>
      <c r="J23" s="248">
        <v>0.24</v>
      </c>
      <c r="K23" s="249">
        <v>4272</v>
      </c>
      <c r="L23" s="250">
        <v>491.28</v>
      </c>
      <c r="M23" s="141">
        <f t="shared" si="0"/>
        <v>589.54</v>
      </c>
      <c r="N23" s="252">
        <v>4912.8</v>
      </c>
      <c r="O23" s="143">
        <f t="shared" si="1"/>
        <v>5895.36</v>
      </c>
    </row>
    <row r="24" spans="1:15" ht="16.5" customHeight="1" thickBot="1">
      <c r="A24" s="760"/>
      <c r="B24" s="735"/>
      <c r="C24" s="205">
        <v>72065</v>
      </c>
      <c r="D24" s="317" t="s">
        <v>101</v>
      </c>
      <c r="E24" s="318">
        <v>1000</v>
      </c>
      <c r="F24" s="319">
        <v>600</v>
      </c>
      <c r="G24" s="320">
        <v>110</v>
      </c>
      <c r="H24" s="73">
        <v>4</v>
      </c>
      <c r="I24" s="74">
        <v>2.4</v>
      </c>
      <c r="J24" s="75">
        <v>0.264</v>
      </c>
      <c r="K24" s="76">
        <v>4312</v>
      </c>
      <c r="L24" s="77">
        <v>545.468</v>
      </c>
      <c r="M24" s="141">
        <f t="shared" si="0"/>
        <v>654.56</v>
      </c>
      <c r="N24" s="79">
        <v>4958.8</v>
      </c>
      <c r="O24" s="143">
        <f t="shared" si="1"/>
        <v>5950.56</v>
      </c>
    </row>
    <row r="25" spans="1:15" ht="16.5" customHeight="1" thickBot="1">
      <c r="A25" s="760"/>
      <c r="B25" s="735"/>
      <c r="C25" s="205">
        <v>101915</v>
      </c>
      <c r="D25" s="317" t="s">
        <v>101</v>
      </c>
      <c r="E25" s="318">
        <v>1000</v>
      </c>
      <c r="F25" s="319">
        <v>600</v>
      </c>
      <c r="G25" s="320">
        <v>120</v>
      </c>
      <c r="H25" s="73">
        <v>4</v>
      </c>
      <c r="I25" s="74">
        <v>2.4</v>
      </c>
      <c r="J25" s="75">
        <v>0.288</v>
      </c>
      <c r="K25" s="76">
        <v>4312</v>
      </c>
      <c r="L25" s="77">
        <v>595.056</v>
      </c>
      <c r="M25" s="141">
        <f t="shared" si="0"/>
        <v>714.07</v>
      </c>
      <c r="N25" s="79">
        <v>4958.8</v>
      </c>
      <c r="O25" s="143">
        <f t="shared" si="1"/>
        <v>5950.56</v>
      </c>
    </row>
    <row r="26" spans="1:15" ht="16.5" customHeight="1" thickBot="1">
      <c r="A26" s="760"/>
      <c r="B26" s="735"/>
      <c r="C26" s="205">
        <v>101917</v>
      </c>
      <c r="D26" s="317" t="s">
        <v>101</v>
      </c>
      <c r="E26" s="318">
        <v>1000</v>
      </c>
      <c r="F26" s="319">
        <v>600</v>
      </c>
      <c r="G26" s="320">
        <v>130</v>
      </c>
      <c r="H26" s="73">
        <v>3</v>
      </c>
      <c r="I26" s="74">
        <v>1.7999999999999998</v>
      </c>
      <c r="J26" s="75">
        <v>0.23399999999999996</v>
      </c>
      <c r="K26" s="76">
        <v>4312</v>
      </c>
      <c r="L26" s="77">
        <v>644.644</v>
      </c>
      <c r="M26" s="141">
        <f t="shared" si="0"/>
        <v>773.57</v>
      </c>
      <c r="N26" s="79">
        <v>4958.8</v>
      </c>
      <c r="O26" s="143">
        <f t="shared" si="1"/>
        <v>5950.56</v>
      </c>
    </row>
    <row r="27" spans="1:15" ht="16.5" customHeight="1" thickBot="1">
      <c r="A27" s="760"/>
      <c r="B27" s="735"/>
      <c r="C27" s="205">
        <v>76581</v>
      </c>
      <c r="D27" s="317" t="s">
        <v>101</v>
      </c>
      <c r="E27" s="318">
        <v>1000</v>
      </c>
      <c r="F27" s="319">
        <v>600</v>
      </c>
      <c r="G27" s="320">
        <v>140</v>
      </c>
      <c r="H27" s="73">
        <v>3</v>
      </c>
      <c r="I27" s="74">
        <v>1.7999999999999998</v>
      </c>
      <c r="J27" s="75">
        <v>0.25199999999999995</v>
      </c>
      <c r="K27" s="76">
        <v>4312</v>
      </c>
      <c r="L27" s="77">
        <v>694.232</v>
      </c>
      <c r="M27" s="141">
        <f t="shared" si="0"/>
        <v>833.08</v>
      </c>
      <c r="N27" s="79">
        <v>4958.8</v>
      </c>
      <c r="O27" s="143">
        <f t="shared" si="1"/>
        <v>5950.56</v>
      </c>
    </row>
    <row r="28" spans="1:15" ht="16.5" customHeight="1" thickBot="1">
      <c r="A28" s="760"/>
      <c r="B28" s="735"/>
      <c r="C28" s="205">
        <v>99299</v>
      </c>
      <c r="D28" s="317" t="s">
        <v>101</v>
      </c>
      <c r="E28" s="318">
        <v>1000</v>
      </c>
      <c r="F28" s="319">
        <v>600</v>
      </c>
      <c r="G28" s="320">
        <v>150</v>
      </c>
      <c r="H28" s="73">
        <v>3</v>
      </c>
      <c r="I28" s="74">
        <v>1.7999999999999998</v>
      </c>
      <c r="J28" s="75">
        <v>0.27</v>
      </c>
      <c r="K28" s="76">
        <v>4312</v>
      </c>
      <c r="L28" s="77">
        <v>743.82</v>
      </c>
      <c r="M28" s="141">
        <f t="shared" si="0"/>
        <v>892.58</v>
      </c>
      <c r="N28" s="79">
        <v>4958.8</v>
      </c>
      <c r="O28" s="143">
        <f t="shared" si="1"/>
        <v>5950.56</v>
      </c>
    </row>
    <row r="29" spans="1:15" ht="16.5" customHeight="1" thickBot="1">
      <c r="A29" s="760"/>
      <c r="B29" s="735"/>
      <c r="C29" s="205">
        <v>220055</v>
      </c>
      <c r="D29" s="317" t="s">
        <v>101</v>
      </c>
      <c r="E29" s="318">
        <v>1000</v>
      </c>
      <c r="F29" s="319">
        <v>600</v>
      </c>
      <c r="G29" s="320">
        <v>160</v>
      </c>
      <c r="H29" s="73">
        <v>2</v>
      </c>
      <c r="I29" s="74">
        <v>1.2</v>
      </c>
      <c r="J29" s="75">
        <v>0.192</v>
      </c>
      <c r="K29" s="76">
        <v>4312</v>
      </c>
      <c r="L29" s="77">
        <v>783.408</v>
      </c>
      <c r="M29" s="141">
        <f t="shared" si="0"/>
        <v>940.09</v>
      </c>
      <c r="N29" s="79">
        <v>4958.8</v>
      </c>
      <c r="O29" s="143">
        <f t="shared" si="1"/>
        <v>5950.56</v>
      </c>
    </row>
    <row r="30" spans="1:15" ht="16.5" customHeight="1" thickBot="1">
      <c r="A30" s="760"/>
      <c r="B30" s="735"/>
      <c r="C30" s="205">
        <v>220057</v>
      </c>
      <c r="D30" s="317" t="s">
        <v>101</v>
      </c>
      <c r="E30" s="318">
        <v>1000</v>
      </c>
      <c r="F30" s="319">
        <v>600</v>
      </c>
      <c r="G30" s="320">
        <v>170</v>
      </c>
      <c r="H30" s="73">
        <v>2</v>
      </c>
      <c r="I30" s="74">
        <v>1.2</v>
      </c>
      <c r="J30" s="75">
        <v>0.204</v>
      </c>
      <c r="K30" s="76">
        <v>4312</v>
      </c>
      <c r="L30" s="77">
        <v>842.996</v>
      </c>
      <c r="M30" s="141">
        <f t="shared" si="0"/>
        <v>1011.6</v>
      </c>
      <c r="N30" s="79">
        <v>4958.8</v>
      </c>
      <c r="O30" s="143">
        <f t="shared" si="1"/>
        <v>5950.56</v>
      </c>
    </row>
    <row r="31" spans="1:15" ht="16.5" customHeight="1" thickBot="1">
      <c r="A31" s="760"/>
      <c r="B31" s="735"/>
      <c r="C31" s="205">
        <v>99310</v>
      </c>
      <c r="D31" s="317" t="s">
        <v>101</v>
      </c>
      <c r="E31" s="318">
        <v>1000</v>
      </c>
      <c r="F31" s="319">
        <v>600</v>
      </c>
      <c r="G31" s="320">
        <v>190</v>
      </c>
      <c r="H31" s="73">
        <v>2</v>
      </c>
      <c r="I31" s="74">
        <v>1.2</v>
      </c>
      <c r="J31" s="75">
        <v>0.228</v>
      </c>
      <c r="K31" s="76">
        <v>4312</v>
      </c>
      <c r="L31" s="77">
        <v>818.13</v>
      </c>
      <c r="M31" s="141">
        <f t="shared" si="0"/>
        <v>981.76</v>
      </c>
      <c r="N31" s="79">
        <v>4958.8</v>
      </c>
      <c r="O31" s="143">
        <f t="shared" si="1"/>
        <v>5950.56</v>
      </c>
    </row>
    <row r="32" spans="1:15" ht="16.5" customHeight="1" thickBot="1">
      <c r="A32" s="760"/>
      <c r="B32" s="735"/>
      <c r="C32" s="205">
        <v>227287</v>
      </c>
      <c r="D32" s="330" t="s">
        <v>101</v>
      </c>
      <c r="E32" s="318">
        <v>1000</v>
      </c>
      <c r="F32" s="319">
        <v>600</v>
      </c>
      <c r="G32" s="320">
        <v>200</v>
      </c>
      <c r="H32" s="159">
        <v>2</v>
      </c>
      <c r="I32" s="160">
        <v>1.2</v>
      </c>
      <c r="J32" s="161">
        <v>0.24</v>
      </c>
      <c r="K32" s="162">
        <v>4312</v>
      </c>
      <c r="L32" s="163">
        <v>991.76</v>
      </c>
      <c r="M32" s="141">
        <f t="shared" si="0"/>
        <v>1190.11</v>
      </c>
      <c r="N32" s="165">
        <v>4958.8</v>
      </c>
      <c r="O32" s="143">
        <f t="shared" si="1"/>
        <v>5950.56</v>
      </c>
    </row>
    <row r="33" spans="1:15" ht="16.5" customHeight="1" thickBot="1">
      <c r="A33" s="759" t="s">
        <v>16</v>
      </c>
      <c r="B33" s="706" t="s">
        <v>159</v>
      </c>
      <c r="C33" s="207">
        <v>39276</v>
      </c>
      <c r="D33" s="385" t="s">
        <v>100</v>
      </c>
      <c r="E33" s="386">
        <v>1000</v>
      </c>
      <c r="F33" s="387">
        <v>600</v>
      </c>
      <c r="G33" s="388">
        <v>50</v>
      </c>
      <c r="H33" s="258">
        <v>6</v>
      </c>
      <c r="I33" s="259">
        <v>3.5999999999999996</v>
      </c>
      <c r="J33" s="260">
        <v>0.17999999999999997</v>
      </c>
      <c r="K33" s="261">
        <v>5904</v>
      </c>
      <c r="L33" s="262">
        <v>339.48</v>
      </c>
      <c r="M33" s="141">
        <f t="shared" si="0"/>
        <v>407.38</v>
      </c>
      <c r="N33" s="264">
        <v>6854</v>
      </c>
      <c r="O33" s="143">
        <f t="shared" si="1"/>
        <v>8224.8</v>
      </c>
    </row>
    <row r="34" spans="1:15" ht="16.5" customHeight="1" thickBot="1">
      <c r="A34" s="760"/>
      <c r="B34" s="735"/>
      <c r="C34" s="205">
        <v>72496</v>
      </c>
      <c r="D34" s="317" t="s">
        <v>101</v>
      </c>
      <c r="E34" s="318">
        <v>1000</v>
      </c>
      <c r="F34" s="319">
        <v>600</v>
      </c>
      <c r="G34" s="320">
        <v>80</v>
      </c>
      <c r="H34" s="73">
        <v>4</v>
      </c>
      <c r="I34" s="74">
        <v>2.4</v>
      </c>
      <c r="J34" s="75">
        <v>0.192</v>
      </c>
      <c r="K34" s="76">
        <v>5960</v>
      </c>
      <c r="L34" s="77">
        <v>548.32</v>
      </c>
      <c r="M34" s="141">
        <f t="shared" si="0"/>
        <v>657.98</v>
      </c>
      <c r="N34" s="79">
        <v>6854</v>
      </c>
      <c r="O34" s="143">
        <f t="shared" si="1"/>
        <v>8224.8</v>
      </c>
    </row>
    <row r="35" spans="1:15" ht="16.5" customHeight="1" thickBot="1">
      <c r="A35" s="760"/>
      <c r="B35" s="735"/>
      <c r="C35" s="205">
        <v>39281</v>
      </c>
      <c r="D35" s="317" t="s">
        <v>101</v>
      </c>
      <c r="E35" s="318">
        <v>1000</v>
      </c>
      <c r="F35" s="319">
        <v>600</v>
      </c>
      <c r="G35" s="320">
        <v>100</v>
      </c>
      <c r="H35" s="73">
        <v>3</v>
      </c>
      <c r="I35" s="74">
        <v>1.7999999999999998</v>
      </c>
      <c r="J35" s="75">
        <v>0.17999999999999997</v>
      </c>
      <c r="K35" s="76">
        <v>5960</v>
      </c>
      <c r="L35" s="77">
        <v>684.24</v>
      </c>
      <c r="M35" s="141">
        <f t="shared" si="0"/>
        <v>821.09</v>
      </c>
      <c r="N35" s="79">
        <v>6854</v>
      </c>
      <c r="O35" s="143">
        <f t="shared" si="1"/>
        <v>8224.8</v>
      </c>
    </row>
    <row r="36" spans="1:15" ht="16.5" customHeight="1" thickBot="1">
      <c r="A36" s="760"/>
      <c r="B36" s="735"/>
      <c r="C36" s="205"/>
      <c r="D36" s="317" t="s">
        <v>101</v>
      </c>
      <c r="E36" s="318">
        <v>1000</v>
      </c>
      <c r="F36" s="319">
        <v>600</v>
      </c>
      <c r="G36" s="320">
        <v>120</v>
      </c>
      <c r="H36" s="73">
        <v>3</v>
      </c>
      <c r="I36" s="74">
        <v>1.7999999999999998</v>
      </c>
      <c r="J36" s="75">
        <v>0.21599999999999997</v>
      </c>
      <c r="K36" s="76">
        <v>5960</v>
      </c>
      <c r="L36" s="77">
        <v>822.28</v>
      </c>
      <c r="M36" s="141">
        <f t="shared" si="0"/>
        <v>986.74</v>
      </c>
      <c r="N36" s="79">
        <v>6854</v>
      </c>
      <c r="O36" s="143">
        <f t="shared" si="1"/>
        <v>8224.8</v>
      </c>
    </row>
    <row r="37" spans="1:15" ht="16.5" customHeight="1" thickBot="1">
      <c r="A37" s="760"/>
      <c r="B37" s="735"/>
      <c r="C37" s="205">
        <v>76625</v>
      </c>
      <c r="D37" s="317" t="s">
        <v>101</v>
      </c>
      <c r="E37" s="318">
        <v>1000</v>
      </c>
      <c r="F37" s="319">
        <v>600</v>
      </c>
      <c r="G37" s="320">
        <v>140</v>
      </c>
      <c r="H37" s="73">
        <v>2</v>
      </c>
      <c r="I37" s="74">
        <v>1.2</v>
      </c>
      <c r="J37" s="75">
        <v>0.168</v>
      </c>
      <c r="K37" s="76">
        <v>5960</v>
      </c>
      <c r="L37" s="77">
        <v>959.56</v>
      </c>
      <c r="M37" s="141">
        <f t="shared" si="0"/>
        <v>1151.47</v>
      </c>
      <c r="N37" s="79">
        <v>6854</v>
      </c>
      <c r="O37" s="143">
        <f t="shared" si="1"/>
        <v>8224.8</v>
      </c>
    </row>
    <row r="38" spans="1:15" ht="16.5" customHeight="1" thickBot="1">
      <c r="A38" s="760"/>
      <c r="B38" s="735"/>
      <c r="C38" s="205">
        <v>105213</v>
      </c>
      <c r="D38" s="317" t="s">
        <v>101</v>
      </c>
      <c r="E38" s="318">
        <v>1000</v>
      </c>
      <c r="F38" s="319">
        <v>600</v>
      </c>
      <c r="G38" s="320">
        <v>150</v>
      </c>
      <c r="H38" s="73">
        <v>2</v>
      </c>
      <c r="I38" s="74">
        <v>1.2</v>
      </c>
      <c r="J38" s="75">
        <v>0.18</v>
      </c>
      <c r="K38" s="76">
        <v>5960</v>
      </c>
      <c r="L38" s="77">
        <v>1028.1</v>
      </c>
      <c r="M38" s="141">
        <f t="shared" si="0"/>
        <v>1233.72</v>
      </c>
      <c r="N38" s="79">
        <v>6854</v>
      </c>
      <c r="O38" s="143">
        <f t="shared" si="1"/>
        <v>8224.8</v>
      </c>
    </row>
    <row r="39" spans="1:15" ht="16.5" customHeight="1" thickBot="1">
      <c r="A39" s="761"/>
      <c r="B39" s="704"/>
      <c r="C39" s="206">
        <v>105222</v>
      </c>
      <c r="D39" s="321" t="s">
        <v>101</v>
      </c>
      <c r="E39" s="322">
        <v>1000</v>
      </c>
      <c r="F39" s="323">
        <v>600</v>
      </c>
      <c r="G39" s="324">
        <v>200</v>
      </c>
      <c r="H39" s="193">
        <v>2</v>
      </c>
      <c r="I39" s="194">
        <v>1.2</v>
      </c>
      <c r="J39" s="195">
        <v>0.24</v>
      </c>
      <c r="K39" s="196">
        <v>5960</v>
      </c>
      <c r="L39" s="197">
        <v>1370.8</v>
      </c>
      <c r="M39" s="141">
        <f t="shared" si="0"/>
        <v>1644.96</v>
      </c>
      <c r="N39" s="199">
        <v>6854</v>
      </c>
      <c r="O39" s="143">
        <f t="shared" si="1"/>
        <v>8224.8</v>
      </c>
    </row>
    <row r="40" spans="1:15" ht="16.5" customHeight="1" thickBot="1">
      <c r="A40" s="760" t="s">
        <v>17</v>
      </c>
      <c r="B40" s="735" t="s">
        <v>160</v>
      </c>
      <c r="C40" s="205">
        <v>90154</v>
      </c>
      <c r="D40" s="326" t="s">
        <v>101</v>
      </c>
      <c r="E40" s="362">
        <v>1000</v>
      </c>
      <c r="F40" s="363">
        <v>600</v>
      </c>
      <c r="G40" s="364">
        <v>50</v>
      </c>
      <c r="H40" s="171">
        <v>6</v>
      </c>
      <c r="I40" s="172">
        <v>3.5999999999999996</v>
      </c>
      <c r="J40" s="173">
        <v>0.17999999999999997</v>
      </c>
      <c r="K40" s="174">
        <v>7732</v>
      </c>
      <c r="L40" s="175">
        <v>444.59</v>
      </c>
      <c r="M40" s="141">
        <f t="shared" si="0"/>
        <v>533.51</v>
      </c>
      <c r="N40" s="177">
        <v>8891.8</v>
      </c>
      <c r="O40" s="143">
        <f t="shared" si="1"/>
        <v>10670.159999999998</v>
      </c>
    </row>
    <row r="41" spans="1:15" ht="16.5" customHeight="1" thickBot="1">
      <c r="A41" s="760"/>
      <c r="B41" s="735"/>
      <c r="C41" s="205">
        <v>39294</v>
      </c>
      <c r="D41" s="317" t="s">
        <v>101</v>
      </c>
      <c r="E41" s="318">
        <v>1000</v>
      </c>
      <c r="F41" s="319">
        <v>600</v>
      </c>
      <c r="G41" s="320">
        <v>70</v>
      </c>
      <c r="H41" s="73">
        <v>4</v>
      </c>
      <c r="I41" s="74">
        <v>2.4</v>
      </c>
      <c r="J41" s="75">
        <v>0.168</v>
      </c>
      <c r="K41" s="76">
        <v>7732</v>
      </c>
      <c r="L41" s="77">
        <v>622.426</v>
      </c>
      <c r="M41" s="141">
        <f t="shared" si="0"/>
        <v>746.91</v>
      </c>
      <c r="N41" s="79">
        <v>8891.8</v>
      </c>
      <c r="O41" s="143">
        <f t="shared" si="1"/>
        <v>10670.159999999998</v>
      </c>
    </row>
    <row r="42" spans="1:15" ht="16.5" customHeight="1" thickBot="1">
      <c r="A42" s="760"/>
      <c r="B42" s="735"/>
      <c r="C42" s="205">
        <v>99463</v>
      </c>
      <c r="D42" s="317" t="s">
        <v>101</v>
      </c>
      <c r="E42" s="318">
        <v>1000</v>
      </c>
      <c r="F42" s="319">
        <v>600</v>
      </c>
      <c r="G42" s="320">
        <v>80</v>
      </c>
      <c r="H42" s="73">
        <v>4</v>
      </c>
      <c r="I42" s="74">
        <v>2.4</v>
      </c>
      <c r="J42" s="75">
        <v>0.192</v>
      </c>
      <c r="K42" s="76">
        <v>7732</v>
      </c>
      <c r="L42" s="77">
        <v>711.344</v>
      </c>
      <c r="M42" s="141">
        <f t="shared" si="0"/>
        <v>853.61</v>
      </c>
      <c r="N42" s="79">
        <v>8891.8</v>
      </c>
      <c r="O42" s="143">
        <f t="shared" si="1"/>
        <v>10670.159999999998</v>
      </c>
    </row>
    <row r="43" spans="1:15" ht="16.5" customHeight="1" thickBot="1">
      <c r="A43" s="760"/>
      <c r="B43" s="735"/>
      <c r="C43" s="205">
        <v>105149</v>
      </c>
      <c r="D43" s="317" t="s">
        <v>101</v>
      </c>
      <c r="E43" s="318">
        <v>1000</v>
      </c>
      <c r="F43" s="319">
        <v>600</v>
      </c>
      <c r="G43" s="320">
        <v>90</v>
      </c>
      <c r="H43" s="73">
        <v>4</v>
      </c>
      <c r="I43" s="74">
        <v>2.4</v>
      </c>
      <c r="J43" s="75">
        <v>0.216</v>
      </c>
      <c r="K43" s="76">
        <v>7732</v>
      </c>
      <c r="L43" s="77">
        <v>800.262</v>
      </c>
      <c r="M43" s="141">
        <f t="shared" si="0"/>
        <v>960.31</v>
      </c>
      <c r="N43" s="79">
        <v>8891.8</v>
      </c>
      <c r="O43" s="143">
        <f t="shared" si="1"/>
        <v>10670.159999999998</v>
      </c>
    </row>
    <row r="44" spans="1:15" ht="16.5" customHeight="1" thickBot="1">
      <c r="A44" s="760"/>
      <c r="B44" s="735"/>
      <c r="C44" s="205">
        <v>39297</v>
      </c>
      <c r="D44" s="381" t="s">
        <v>100</v>
      </c>
      <c r="E44" s="382">
        <v>1000</v>
      </c>
      <c r="F44" s="383">
        <v>600</v>
      </c>
      <c r="G44" s="384">
        <v>100</v>
      </c>
      <c r="H44" s="246">
        <v>3</v>
      </c>
      <c r="I44" s="247">
        <v>1.7999999999999998</v>
      </c>
      <c r="J44" s="248">
        <v>0.17999999999999997</v>
      </c>
      <c r="K44" s="249">
        <v>7660</v>
      </c>
      <c r="L44" s="250">
        <v>880.9</v>
      </c>
      <c r="M44" s="141">
        <f t="shared" si="0"/>
        <v>1057.08</v>
      </c>
      <c r="N44" s="252">
        <v>8809</v>
      </c>
      <c r="O44" s="143">
        <f t="shared" si="1"/>
        <v>10570.8</v>
      </c>
    </row>
    <row r="45" spans="1:15" ht="16.5" customHeight="1" thickBot="1">
      <c r="A45" s="760"/>
      <c r="B45" s="735"/>
      <c r="C45" s="205">
        <v>85903</v>
      </c>
      <c r="D45" s="317" t="s">
        <v>101</v>
      </c>
      <c r="E45" s="318">
        <v>1000</v>
      </c>
      <c r="F45" s="319">
        <v>600</v>
      </c>
      <c r="G45" s="320">
        <v>150</v>
      </c>
      <c r="H45" s="73">
        <v>2</v>
      </c>
      <c r="I45" s="74">
        <v>1.2</v>
      </c>
      <c r="J45" s="75">
        <v>0.18</v>
      </c>
      <c r="K45" s="76">
        <v>7732</v>
      </c>
      <c r="L45" s="77">
        <v>1333.77</v>
      </c>
      <c r="M45" s="141">
        <f t="shared" si="0"/>
        <v>1600.52</v>
      </c>
      <c r="N45" s="79">
        <v>8891.8</v>
      </c>
      <c r="O45" s="143">
        <f t="shared" si="1"/>
        <v>10670.159999999998</v>
      </c>
    </row>
    <row r="46" spans="1:15" ht="16.5" customHeight="1" thickBot="1">
      <c r="A46" s="760"/>
      <c r="B46" s="735"/>
      <c r="C46" s="205"/>
      <c r="D46" s="317" t="s">
        <v>101</v>
      </c>
      <c r="E46" s="318">
        <v>1000</v>
      </c>
      <c r="F46" s="319">
        <v>600</v>
      </c>
      <c r="G46" s="320">
        <v>180</v>
      </c>
      <c r="H46" s="73">
        <v>2</v>
      </c>
      <c r="I46" s="74">
        <v>1.2</v>
      </c>
      <c r="J46" s="75">
        <v>0.216</v>
      </c>
      <c r="K46" s="76">
        <v>7732</v>
      </c>
      <c r="L46" s="77">
        <v>1600.524</v>
      </c>
      <c r="M46" s="141">
        <f t="shared" si="0"/>
        <v>1920.63</v>
      </c>
      <c r="N46" s="79">
        <v>8891.8</v>
      </c>
      <c r="O46" s="143">
        <f t="shared" si="1"/>
        <v>10670.159999999998</v>
      </c>
    </row>
    <row r="47" spans="1:15" ht="16.5" customHeight="1" thickBot="1">
      <c r="A47" s="759" t="s">
        <v>18</v>
      </c>
      <c r="B47" s="706" t="s">
        <v>161</v>
      </c>
      <c r="C47" s="207">
        <v>72733</v>
      </c>
      <c r="D47" s="385" t="s">
        <v>100</v>
      </c>
      <c r="E47" s="386">
        <v>1000</v>
      </c>
      <c r="F47" s="387">
        <v>600</v>
      </c>
      <c r="G47" s="388">
        <v>50</v>
      </c>
      <c r="H47" s="258">
        <v>4</v>
      </c>
      <c r="I47" s="259">
        <v>2.4</v>
      </c>
      <c r="J47" s="260">
        <v>0.12</v>
      </c>
      <c r="K47" s="261">
        <v>9952</v>
      </c>
      <c r="L47" s="262">
        <v>572.24</v>
      </c>
      <c r="M47" s="141">
        <f t="shared" si="0"/>
        <v>686.69</v>
      </c>
      <c r="N47" s="264">
        <v>11444.8</v>
      </c>
      <c r="O47" s="143">
        <f t="shared" si="1"/>
        <v>13733.759999999998</v>
      </c>
    </row>
    <row r="48" spans="1:15" ht="16.5" customHeight="1" thickBot="1">
      <c r="A48" s="760"/>
      <c r="B48" s="735"/>
      <c r="C48" s="205">
        <v>39308</v>
      </c>
      <c r="D48" s="317" t="s">
        <v>101</v>
      </c>
      <c r="E48" s="318">
        <v>1000</v>
      </c>
      <c r="F48" s="319">
        <v>600</v>
      </c>
      <c r="G48" s="320">
        <v>70</v>
      </c>
      <c r="H48" s="73">
        <v>4</v>
      </c>
      <c r="I48" s="74">
        <v>2.4</v>
      </c>
      <c r="J48" s="75">
        <v>0.168</v>
      </c>
      <c r="K48" s="76">
        <v>10048</v>
      </c>
      <c r="L48" s="77">
        <v>808.864</v>
      </c>
      <c r="M48" s="141">
        <f t="shared" si="0"/>
        <v>970.64</v>
      </c>
      <c r="N48" s="79">
        <v>11555.2</v>
      </c>
      <c r="O48" s="143">
        <f t="shared" si="1"/>
        <v>13866.24</v>
      </c>
    </row>
    <row r="49" spans="1:15" ht="16.5" customHeight="1" thickBot="1">
      <c r="A49" s="760"/>
      <c r="B49" s="735"/>
      <c r="C49" s="205">
        <v>72227</v>
      </c>
      <c r="D49" s="317" t="s">
        <v>101</v>
      </c>
      <c r="E49" s="318">
        <v>1000</v>
      </c>
      <c r="F49" s="319">
        <v>600</v>
      </c>
      <c r="G49" s="320">
        <v>80</v>
      </c>
      <c r="H49" s="73">
        <v>2</v>
      </c>
      <c r="I49" s="74">
        <v>1.2</v>
      </c>
      <c r="J49" s="75">
        <v>0.096</v>
      </c>
      <c r="K49" s="76">
        <v>10048</v>
      </c>
      <c r="L49" s="77">
        <v>924.416</v>
      </c>
      <c r="M49" s="141">
        <f t="shared" si="0"/>
        <v>1109.3</v>
      </c>
      <c r="N49" s="79">
        <v>11555.2</v>
      </c>
      <c r="O49" s="143">
        <f t="shared" si="1"/>
        <v>13866.24</v>
      </c>
    </row>
    <row r="50" spans="1:15" ht="16.5" customHeight="1" thickBot="1">
      <c r="A50" s="760"/>
      <c r="B50" s="735"/>
      <c r="C50" s="205">
        <v>191450</v>
      </c>
      <c r="D50" s="317" t="s">
        <v>101</v>
      </c>
      <c r="E50" s="318">
        <v>1000</v>
      </c>
      <c r="F50" s="319">
        <v>600</v>
      </c>
      <c r="G50" s="320">
        <v>90</v>
      </c>
      <c r="H50" s="73">
        <v>2</v>
      </c>
      <c r="I50" s="74">
        <v>1.2</v>
      </c>
      <c r="J50" s="75">
        <v>0.108</v>
      </c>
      <c r="K50" s="76">
        <v>10048</v>
      </c>
      <c r="L50" s="77">
        <v>1039.968</v>
      </c>
      <c r="M50" s="141">
        <f t="shared" si="0"/>
        <v>1247.96</v>
      </c>
      <c r="N50" s="79">
        <v>11555.2</v>
      </c>
      <c r="O50" s="143">
        <f t="shared" si="1"/>
        <v>13866.24</v>
      </c>
    </row>
    <row r="51" spans="1:15" ht="16.5" customHeight="1" thickBot="1">
      <c r="A51" s="760"/>
      <c r="B51" s="735"/>
      <c r="C51" s="205">
        <v>39311</v>
      </c>
      <c r="D51" s="317" t="s">
        <v>101</v>
      </c>
      <c r="E51" s="318">
        <v>1000</v>
      </c>
      <c r="F51" s="319">
        <v>600</v>
      </c>
      <c r="G51" s="320">
        <v>100</v>
      </c>
      <c r="H51" s="73">
        <v>2</v>
      </c>
      <c r="I51" s="74">
        <v>1.2</v>
      </c>
      <c r="J51" s="75">
        <v>0.12</v>
      </c>
      <c r="K51" s="76">
        <v>10048</v>
      </c>
      <c r="L51" s="77">
        <v>1155.52</v>
      </c>
      <c r="M51" s="141">
        <f t="shared" si="0"/>
        <v>1386.62</v>
      </c>
      <c r="N51" s="79">
        <v>11555.2</v>
      </c>
      <c r="O51" s="143">
        <f t="shared" si="1"/>
        <v>13866.24</v>
      </c>
    </row>
    <row r="52" spans="1:15" ht="16.5" customHeight="1" thickBot="1">
      <c r="A52" s="760"/>
      <c r="B52" s="735"/>
      <c r="C52" s="205">
        <v>115382</v>
      </c>
      <c r="D52" s="317" t="s">
        <v>101</v>
      </c>
      <c r="E52" s="318">
        <v>1000</v>
      </c>
      <c r="F52" s="319">
        <v>600</v>
      </c>
      <c r="G52" s="320">
        <v>120</v>
      </c>
      <c r="H52" s="73">
        <v>2</v>
      </c>
      <c r="I52" s="74">
        <v>1.2</v>
      </c>
      <c r="J52" s="75">
        <v>0.144</v>
      </c>
      <c r="K52" s="76">
        <v>10048</v>
      </c>
      <c r="L52" s="77">
        <v>1386.624</v>
      </c>
      <c r="M52" s="141">
        <f t="shared" si="0"/>
        <v>1663.95</v>
      </c>
      <c r="N52" s="79">
        <v>11555.2</v>
      </c>
      <c r="O52" s="143">
        <f t="shared" si="1"/>
        <v>13866.24</v>
      </c>
    </row>
    <row r="53" spans="1:15" ht="16.5" customHeight="1" thickBot="1">
      <c r="A53" s="760"/>
      <c r="B53" s="735"/>
      <c r="C53" s="205">
        <v>190399</v>
      </c>
      <c r="D53" s="317" t="s">
        <v>101</v>
      </c>
      <c r="E53" s="318">
        <v>1000</v>
      </c>
      <c r="F53" s="319">
        <v>600</v>
      </c>
      <c r="G53" s="320">
        <v>130</v>
      </c>
      <c r="H53" s="73">
        <v>2</v>
      </c>
      <c r="I53" s="74">
        <v>1.2</v>
      </c>
      <c r="J53" s="75">
        <v>0.156</v>
      </c>
      <c r="K53" s="76">
        <v>10048</v>
      </c>
      <c r="L53" s="77">
        <v>1502.176</v>
      </c>
      <c r="M53" s="141">
        <f t="shared" si="0"/>
        <v>1802.61</v>
      </c>
      <c r="N53" s="79">
        <v>11555.2</v>
      </c>
      <c r="O53" s="143">
        <f t="shared" si="1"/>
        <v>13866.24</v>
      </c>
    </row>
    <row r="54" spans="1:15" ht="16.5" customHeight="1" thickBot="1">
      <c r="A54" s="761"/>
      <c r="B54" s="704"/>
      <c r="C54" s="206"/>
      <c r="D54" s="321" t="s">
        <v>101</v>
      </c>
      <c r="E54" s="322">
        <v>1000</v>
      </c>
      <c r="F54" s="323">
        <v>600</v>
      </c>
      <c r="G54" s="324">
        <v>160</v>
      </c>
      <c r="H54" s="193">
        <v>1</v>
      </c>
      <c r="I54" s="194">
        <v>0.6</v>
      </c>
      <c r="J54" s="195">
        <v>0.096</v>
      </c>
      <c r="K54" s="196">
        <v>10048</v>
      </c>
      <c r="L54" s="197">
        <v>1848.832</v>
      </c>
      <c r="M54" s="141">
        <f t="shared" si="0"/>
        <v>2218.6</v>
      </c>
      <c r="N54" s="79">
        <v>11555.2</v>
      </c>
      <c r="O54" s="143">
        <f t="shared" si="1"/>
        <v>13866.24</v>
      </c>
    </row>
    <row r="55" spans="1:15" ht="24" customHeight="1" thickBot="1">
      <c r="A55" s="732" t="s">
        <v>348</v>
      </c>
      <c r="B55" s="735" t="s">
        <v>162</v>
      </c>
      <c r="C55" s="312">
        <v>217905</v>
      </c>
      <c r="D55" s="326" t="s">
        <v>101</v>
      </c>
      <c r="E55" s="365">
        <v>1000</v>
      </c>
      <c r="F55" s="366">
        <v>600</v>
      </c>
      <c r="G55" s="367">
        <v>30</v>
      </c>
      <c r="H55" s="171">
        <v>6</v>
      </c>
      <c r="I55" s="172">
        <f aca="true" t="shared" si="2" ref="I55:I64">E55*F55*H55/1000000</f>
        <v>3.6</v>
      </c>
      <c r="J55" s="173">
        <f aca="true" t="shared" si="3" ref="J55:J64">E55*F55*G55*H55/1000000000</f>
        <v>0.108</v>
      </c>
      <c r="K55" s="174">
        <v>18612</v>
      </c>
      <c r="L55" s="175">
        <v>642.114</v>
      </c>
      <c r="M55" s="141">
        <f t="shared" si="0"/>
        <v>770.54</v>
      </c>
      <c r="N55" s="177">
        <v>21403.8</v>
      </c>
      <c r="O55" s="143">
        <f t="shared" si="1"/>
        <v>25684.559999999998</v>
      </c>
    </row>
    <row r="56" spans="1:15" ht="24" customHeight="1" thickBot="1">
      <c r="A56" s="727"/>
      <c r="B56" s="735"/>
      <c r="C56" s="312">
        <v>217911</v>
      </c>
      <c r="D56" s="317" t="s">
        <v>101</v>
      </c>
      <c r="E56" s="331">
        <v>1000</v>
      </c>
      <c r="F56" s="332">
        <v>600</v>
      </c>
      <c r="G56" s="333">
        <v>50</v>
      </c>
      <c r="H56" s="73">
        <v>4</v>
      </c>
      <c r="I56" s="74">
        <f t="shared" si="2"/>
        <v>2.4</v>
      </c>
      <c r="J56" s="75">
        <f t="shared" si="3"/>
        <v>0.12</v>
      </c>
      <c r="K56" s="76">
        <v>18612</v>
      </c>
      <c r="L56" s="77">
        <v>1070.19</v>
      </c>
      <c r="M56" s="141">
        <f t="shared" si="0"/>
        <v>1284.23</v>
      </c>
      <c r="N56" s="79">
        <v>21403.8</v>
      </c>
      <c r="O56" s="143">
        <f t="shared" si="1"/>
        <v>25684.559999999998</v>
      </c>
    </row>
    <row r="57" spans="1:15" ht="24" customHeight="1" thickBot="1">
      <c r="A57" s="727"/>
      <c r="B57" s="735"/>
      <c r="C57" s="312">
        <v>217912</v>
      </c>
      <c r="D57" s="330" t="s">
        <v>101</v>
      </c>
      <c r="E57" s="331">
        <v>1000</v>
      </c>
      <c r="F57" s="332">
        <v>600</v>
      </c>
      <c r="G57" s="333">
        <v>140</v>
      </c>
      <c r="H57" s="159">
        <v>2</v>
      </c>
      <c r="I57" s="160">
        <f t="shared" si="2"/>
        <v>1.2</v>
      </c>
      <c r="J57" s="161">
        <f t="shared" si="3"/>
        <v>0.168</v>
      </c>
      <c r="K57" s="162">
        <v>18612</v>
      </c>
      <c r="L57" s="163">
        <v>2996.532</v>
      </c>
      <c r="M57" s="141">
        <f t="shared" si="0"/>
        <v>3595.84</v>
      </c>
      <c r="N57" s="165">
        <v>21403.8</v>
      </c>
      <c r="O57" s="143">
        <f t="shared" si="1"/>
        <v>25684.559999999998</v>
      </c>
    </row>
    <row r="58" spans="1:15" ht="16.5" customHeight="1" thickBot="1">
      <c r="A58" s="731" t="s">
        <v>349</v>
      </c>
      <c r="B58" s="706" t="s">
        <v>163</v>
      </c>
      <c r="C58" s="311">
        <v>223669</v>
      </c>
      <c r="D58" s="315" t="s">
        <v>101</v>
      </c>
      <c r="E58" s="344">
        <v>1000</v>
      </c>
      <c r="F58" s="345">
        <v>600</v>
      </c>
      <c r="G58" s="346">
        <v>25</v>
      </c>
      <c r="H58" s="182">
        <v>6</v>
      </c>
      <c r="I58" s="183">
        <f t="shared" si="2"/>
        <v>3.6</v>
      </c>
      <c r="J58" s="184">
        <f t="shared" si="3"/>
        <v>0.09</v>
      </c>
      <c r="K58" s="185">
        <v>21800</v>
      </c>
      <c r="L58" s="186">
        <v>626.75</v>
      </c>
      <c r="M58" s="141">
        <f t="shared" si="0"/>
        <v>752.1</v>
      </c>
      <c r="N58" s="188">
        <v>25070</v>
      </c>
      <c r="O58" s="143">
        <f t="shared" si="1"/>
        <v>30084</v>
      </c>
    </row>
    <row r="59" spans="1:15" ht="16.5" customHeight="1" thickBot="1">
      <c r="A59" s="727"/>
      <c r="B59" s="735"/>
      <c r="C59" s="312">
        <v>222809</v>
      </c>
      <c r="D59" s="381" t="s">
        <v>99</v>
      </c>
      <c r="E59" s="390">
        <v>1000</v>
      </c>
      <c r="F59" s="391">
        <v>600</v>
      </c>
      <c r="G59" s="392">
        <v>30</v>
      </c>
      <c r="H59" s="246">
        <v>6</v>
      </c>
      <c r="I59" s="247">
        <f t="shared" si="2"/>
        <v>3.6</v>
      </c>
      <c r="J59" s="248">
        <f t="shared" si="3"/>
        <v>0.108</v>
      </c>
      <c r="K59" s="249">
        <v>21004</v>
      </c>
      <c r="L59" s="250">
        <v>724.638</v>
      </c>
      <c r="M59" s="141">
        <f t="shared" si="0"/>
        <v>869.57</v>
      </c>
      <c r="N59" s="252">
        <v>24154.6</v>
      </c>
      <c r="O59" s="143">
        <f t="shared" si="1"/>
        <v>28985.519999999997</v>
      </c>
    </row>
    <row r="60" spans="1:15" ht="16.5" customHeight="1" thickBot="1">
      <c r="A60" s="727"/>
      <c r="B60" s="735"/>
      <c r="C60" s="312"/>
      <c r="D60" s="317" t="s">
        <v>101</v>
      </c>
      <c r="E60" s="341">
        <v>1000</v>
      </c>
      <c r="F60" s="342">
        <v>600</v>
      </c>
      <c r="G60" s="343">
        <v>40</v>
      </c>
      <c r="H60" s="73">
        <v>4</v>
      </c>
      <c r="I60" s="74">
        <f t="shared" si="2"/>
        <v>2.4</v>
      </c>
      <c r="J60" s="75">
        <f t="shared" si="3"/>
        <v>0.096</v>
      </c>
      <c r="K60" s="76">
        <v>21116</v>
      </c>
      <c r="L60" s="77">
        <v>971.336</v>
      </c>
      <c r="M60" s="141">
        <f t="shared" si="0"/>
        <v>1165.6</v>
      </c>
      <c r="N60" s="79">
        <v>24283.4</v>
      </c>
      <c r="O60" s="143">
        <f t="shared" si="1"/>
        <v>29140.08</v>
      </c>
    </row>
    <row r="61" spans="1:15" ht="16.5" customHeight="1" thickBot="1">
      <c r="A61" s="727"/>
      <c r="B61" s="735"/>
      <c r="C61" s="312">
        <v>217922</v>
      </c>
      <c r="D61" s="381" t="s">
        <v>99</v>
      </c>
      <c r="E61" s="390">
        <v>1000</v>
      </c>
      <c r="F61" s="391">
        <v>600</v>
      </c>
      <c r="G61" s="392">
        <v>50</v>
      </c>
      <c r="H61" s="246">
        <v>4</v>
      </c>
      <c r="I61" s="247">
        <f t="shared" si="2"/>
        <v>2.4</v>
      </c>
      <c r="J61" s="248">
        <f t="shared" si="3"/>
        <v>0.12</v>
      </c>
      <c r="K61" s="249">
        <v>19988</v>
      </c>
      <c r="L61" s="250">
        <v>1149.31</v>
      </c>
      <c r="M61" s="141">
        <f t="shared" si="0"/>
        <v>1379.17</v>
      </c>
      <c r="N61" s="252">
        <v>22986.2</v>
      </c>
      <c r="O61" s="143">
        <f t="shared" si="1"/>
        <v>27583.44</v>
      </c>
    </row>
    <row r="62" spans="1:15" ht="16.5" customHeight="1" thickBot="1">
      <c r="A62" s="727"/>
      <c r="B62" s="735"/>
      <c r="C62" s="312"/>
      <c r="D62" s="317" t="s">
        <v>101</v>
      </c>
      <c r="E62" s="341">
        <v>1000</v>
      </c>
      <c r="F62" s="342">
        <v>600</v>
      </c>
      <c r="G62" s="343">
        <v>60</v>
      </c>
      <c r="H62" s="73">
        <v>4</v>
      </c>
      <c r="I62" s="74">
        <f t="shared" si="2"/>
        <v>2.4</v>
      </c>
      <c r="J62" s="75">
        <f t="shared" si="3"/>
        <v>0.144</v>
      </c>
      <c r="K62" s="76">
        <v>20184</v>
      </c>
      <c r="L62" s="77">
        <v>1392.696</v>
      </c>
      <c r="M62" s="141">
        <f t="shared" si="0"/>
        <v>1671.24</v>
      </c>
      <c r="N62" s="79">
        <v>23211.6</v>
      </c>
      <c r="O62" s="143">
        <f t="shared" si="1"/>
        <v>27853.92</v>
      </c>
    </row>
    <row r="63" spans="1:15" ht="16.5" customHeight="1" thickBot="1">
      <c r="A63" s="727"/>
      <c r="B63" s="735"/>
      <c r="C63" s="312"/>
      <c r="D63" s="317" t="s">
        <v>101</v>
      </c>
      <c r="E63" s="341">
        <v>1000</v>
      </c>
      <c r="F63" s="342">
        <v>600</v>
      </c>
      <c r="G63" s="343">
        <v>70</v>
      </c>
      <c r="H63" s="73">
        <v>4</v>
      </c>
      <c r="I63" s="74">
        <f t="shared" si="2"/>
        <v>2.4</v>
      </c>
      <c r="J63" s="75">
        <f t="shared" si="3"/>
        <v>0.168</v>
      </c>
      <c r="K63" s="76">
        <v>19776</v>
      </c>
      <c r="L63" s="77">
        <v>1591.968</v>
      </c>
      <c r="M63" s="141">
        <f t="shared" si="0"/>
        <v>1910.36</v>
      </c>
      <c r="N63" s="79">
        <v>22730.9</v>
      </c>
      <c r="O63" s="143">
        <f t="shared" si="1"/>
        <v>27277.08</v>
      </c>
    </row>
    <row r="64" spans="1:15" ht="16.5" customHeight="1" thickBot="1">
      <c r="A64" s="728"/>
      <c r="B64" s="704"/>
      <c r="C64" s="313">
        <v>218017</v>
      </c>
      <c r="D64" s="321" t="s">
        <v>101</v>
      </c>
      <c r="E64" s="335">
        <v>1000</v>
      </c>
      <c r="F64" s="336">
        <v>600</v>
      </c>
      <c r="G64" s="337">
        <v>80</v>
      </c>
      <c r="H64" s="193">
        <v>2</v>
      </c>
      <c r="I64" s="194">
        <f t="shared" si="2"/>
        <v>1.2</v>
      </c>
      <c r="J64" s="195">
        <f t="shared" si="3"/>
        <v>0.096</v>
      </c>
      <c r="K64" s="196">
        <v>19324</v>
      </c>
      <c r="L64" s="197">
        <v>1777.808</v>
      </c>
      <c r="M64" s="141">
        <f t="shared" si="0"/>
        <v>2133.37</v>
      </c>
      <c r="N64" s="199">
        <v>22222.6</v>
      </c>
      <c r="O64" s="143">
        <f t="shared" si="1"/>
        <v>26667.12</v>
      </c>
    </row>
    <row r="65" spans="1:15" ht="22.5" customHeight="1" thickBot="1">
      <c r="A65" s="732" t="s">
        <v>350</v>
      </c>
      <c r="B65" s="735" t="s">
        <v>139</v>
      </c>
      <c r="C65" s="310" t="s">
        <v>91</v>
      </c>
      <c r="D65" s="326" t="s">
        <v>101</v>
      </c>
      <c r="E65" s="338">
        <v>1000</v>
      </c>
      <c r="F65" s="339">
        <v>600</v>
      </c>
      <c r="G65" s="340">
        <v>50</v>
      </c>
      <c r="H65" s="171">
        <v>5</v>
      </c>
      <c r="I65" s="172">
        <v>3</v>
      </c>
      <c r="J65" s="173">
        <v>0.15</v>
      </c>
      <c r="K65" s="174">
        <v>21468</v>
      </c>
      <c r="L65" s="175">
        <v>1234.41</v>
      </c>
      <c r="M65" s="141">
        <f t="shared" si="0"/>
        <v>1481.29</v>
      </c>
      <c r="N65" s="177">
        <v>24688.2</v>
      </c>
      <c r="O65" s="143">
        <f t="shared" si="1"/>
        <v>29625.84</v>
      </c>
    </row>
    <row r="66" spans="1:15" ht="22.5" customHeight="1" thickBot="1">
      <c r="A66" s="732"/>
      <c r="B66" s="735"/>
      <c r="C66" s="368" t="s">
        <v>92</v>
      </c>
      <c r="D66" s="330" t="s">
        <v>101</v>
      </c>
      <c r="E66" s="331">
        <v>1000</v>
      </c>
      <c r="F66" s="332">
        <v>600</v>
      </c>
      <c r="G66" s="348">
        <v>100</v>
      </c>
      <c r="H66" s="159">
        <v>2</v>
      </c>
      <c r="I66" s="160">
        <v>1.2</v>
      </c>
      <c r="J66" s="161">
        <v>0.12</v>
      </c>
      <c r="K66" s="162">
        <v>25472</v>
      </c>
      <c r="L66" s="163">
        <v>2929.28</v>
      </c>
      <c r="M66" s="141">
        <f t="shared" si="0"/>
        <v>3515.14</v>
      </c>
      <c r="N66" s="165">
        <v>29292.8</v>
      </c>
      <c r="O66" s="143">
        <f t="shared" si="1"/>
        <v>35151.36</v>
      </c>
    </row>
    <row r="67" spans="1:15" ht="22.5" customHeight="1" thickBot="1">
      <c r="A67" s="731" t="s">
        <v>351</v>
      </c>
      <c r="B67" s="706" t="s">
        <v>163</v>
      </c>
      <c r="C67" s="207">
        <v>69189</v>
      </c>
      <c r="D67" s="385" t="s">
        <v>100</v>
      </c>
      <c r="E67" s="386">
        <v>1000</v>
      </c>
      <c r="F67" s="387">
        <v>600</v>
      </c>
      <c r="G67" s="389">
        <v>30</v>
      </c>
      <c r="H67" s="258">
        <v>8</v>
      </c>
      <c r="I67" s="259">
        <v>4.8</v>
      </c>
      <c r="J67" s="260">
        <v>0.144</v>
      </c>
      <c r="K67" s="261">
        <v>24492</v>
      </c>
      <c r="L67" s="262">
        <v>844.974</v>
      </c>
      <c r="M67" s="141">
        <f t="shared" si="0"/>
        <v>1013.97</v>
      </c>
      <c r="N67" s="264">
        <v>28165.8</v>
      </c>
      <c r="O67" s="143">
        <f t="shared" si="1"/>
        <v>33798.96</v>
      </c>
    </row>
    <row r="68" spans="1:15" ht="22.5" customHeight="1" thickBot="1">
      <c r="A68" s="733"/>
      <c r="B68" s="704"/>
      <c r="C68" s="206">
        <v>119883</v>
      </c>
      <c r="D68" s="321" t="s">
        <v>101</v>
      </c>
      <c r="E68" s="335">
        <v>1000</v>
      </c>
      <c r="F68" s="336">
        <v>600</v>
      </c>
      <c r="G68" s="347">
        <v>50</v>
      </c>
      <c r="H68" s="193">
        <v>4</v>
      </c>
      <c r="I68" s="194">
        <v>2.4</v>
      </c>
      <c r="J68" s="195">
        <v>0.12</v>
      </c>
      <c r="K68" s="196">
        <v>23528</v>
      </c>
      <c r="L68" s="197">
        <v>1352.86</v>
      </c>
      <c r="M68" s="141">
        <f t="shared" si="0"/>
        <v>1623.43</v>
      </c>
      <c r="N68" s="199">
        <v>27057.2</v>
      </c>
      <c r="O68" s="143">
        <f t="shared" si="1"/>
        <v>32468.64</v>
      </c>
    </row>
    <row r="69" spans="1:15" s="106" customFormat="1" ht="16.5" customHeight="1" thickBot="1">
      <c r="A69" s="765" t="s">
        <v>129</v>
      </c>
      <c r="B69" s="735" t="s">
        <v>164</v>
      </c>
      <c r="C69" s="205"/>
      <c r="D69" s="326" t="s">
        <v>101</v>
      </c>
      <c r="E69" s="327">
        <v>1000</v>
      </c>
      <c r="F69" s="328">
        <v>600</v>
      </c>
      <c r="G69" s="369">
        <v>15</v>
      </c>
      <c r="H69" s="171">
        <v>20</v>
      </c>
      <c r="I69" s="172">
        <f aca="true" t="shared" si="4" ref="I69:I80">E69*F69*H69/1000000</f>
        <v>12</v>
      </c>
      <c r="J69" s="173">
        <f aca="true" t="shared" si="5" ref="J69:J80">I69*(G69/1000)</f>
        <v>0.18</v>
      </c>
      <c r="K69" s="174">
        <v>13136</v>
      </c>
      <c r="L69" s="175">
        <v>226.596</v>
      </c>
      <c r="M69" s="141">
        <f t="shared" si="0"/>
        <v>271.92</v>
      </c>
      <c r="N69" s="177">
        <v>15106.4</v>
      </c>
      <c r="O69" s="143">
        <f t="shared" si="1"/>
        <v>18127.68</v>
      </c>
    </row>
    <row r="70" spans="1:15" s="106" customFormat="1" ht="16.5" customHeight="1" thickBot="1">
      <c r="A70" s="765"/>
      <c r="B70" s="735"/>
      <c r="C70" s="205"/>
      <c r="D70" s="317" t="s">
        <v>101</v>
      </c>
      <c r="E70" s="349">
        <v>1000</v>
      </c>
      <c r="F70" s="350">
        <v>600</v>
      </c>
      <c r="G70" s="351">
        <v>20</v>
      </c>
      <c r="H70" s="73">
        <v>16</v>
      </c>
      <c r="I70" s="74">
        <f t="shared" si="4"/>
        <v>9.6</v>
      </c>
      <c r="J70" s="75">
        <f t="shared" si="5"/>
        <v>0.192</v>
      </c>
      <c r="K70" s="76">
        <v>12608</v>
      </c>
      <c r="L70" s="77">
        <f>ROUND(N70*G70/1000,2)</f>
        <v>289.98</v>
      </c>
      <c r="M70" s="141">
        <f t="shared" si="0"/>
        <v>347.98</v>
      </c>
      <c r="N70" s="79">
        <v>14499.2</v>
      </c>
      <c r="O70" s="143">
        <f t="shared" si="1"/>
        <v>17399.04</v>
      </c>
    </row>
    <row r="71" spans="1:15" s="106" customFormat="1" ht="16.5" customHeight="1" thickBot="1">
      <c r="A71" s="765"/>
      <c r="B71" s="735"/>
      <c r="C71" s="205">
        <v>166546</v>
      </c>
      <c r="D71" s="381" t="s">
        <v>99</v>
      </c>
      <c r="E71" s="390">
        <v>1000</v>
      </c>
      <c r="F71" s="391">
        <v>600</v>
      </c>
      <c r="G71" s="393">
        <v>25</v>
      </c>
      <c r="H71" s="246">
        <v>12</v>
      </c>
      <c r="I71" s="247">
        <f t="shared" si="4"/>
        <v>7.2</v>
      </c>
      <c r="J71" s="248">
        <f t="shared" si="5"/>
        <v>0.18000000000000002</v>
      </c>
      <c r="K71" s="249">
        <v>12496</v>
      </c>
      <c r="L71" s="250">
        <v>359.26</v>
      </c>
      <c r="M71" s="141">
        <f t="shared" si="0"/>
        <v>431.11</v>
      </c>
      <c r="N71" s="252">
        <v>14370.4</v>
      </c>
      <c r="O71" s="143">
        <f t="shared" si="1"/>
        <v>17244.48</v>
      </c>
    </row>
    <row r="72" spans="1:15" s="106" customFormat="1" ht="16.5" customHeight="1" thickBot="1">
      <c r="A72" s="765"/>
      <c r="B72" s="735"/>
      <c r="C72" s="205"/>
      <c r="D72" s="317" t="s">
        <v>101</v>
      </c>
      <c r="E72" s="349">
        <v>1000</v>
      </c>
      <c r="F72" s="350">
        <v>600</v>
      </c>
      <c r="G72" s="351">
        <v>30</v>
      </c>
      <c r="H72" s="73">
        <v>10</v>
      </c>
      <c r="I72" s="74">
        <f t="shared" si="4"/>
        <v>6</v>
      </c>
      <c r="J72" s="75">
        <f t="shared" si="5"/>
        <v>0.18</v>
      </c>
      <c r="K72" s="76">
        <v>12356</v>
      </c>
      <c r="L72" s="77">
        <v>426.282</v>
      </c>
      <c r="M72" s="141">
        <f t="shared" si="0"/>
        <v>511.54</v>
      </c>
      <c r="N72" s="79">
        <v>14209.4</v>
      </c>
      <c r="O72" s="143">
        <f t="shared" si="1"/>
        <v>17051.28</v>
      </c>
    </row>
    <row r="73" spans="1:15" s="106" customFormat="1" ht="16.5" customHeight="1" thickBot="1">
      <c r="A73" s="765"/>
      <c r="B73" s="735"/>
      <c r="C73" s="205">
        <v>173181</v>
      </c>
      <c r="D73" s="317" t="s">
        <v>101</v>
      </c>
      <c r="E73" s="349">
        <v>1000</v>
      </c>
      <c r="F73" s="350">
        <v>600</v>
      </c>
      <c r="G73" s="351">
        <v>35</v>
      </c>
      <c r="H73" s="73">
        <v>10</v>
      </c>
      <c r="I73" s="74">
        <f t="shared" si="4"/>
        <v>6</v>
      </c>
      <c r="J73" s="75">
        <f t="shared" si="5"/>
        <v>0.21000000000000002</v>
      </c>
      <c r="K73" s="76">
        <v>11860</v>
      </c>
      <c r="L73" s="77">
        <v>477.365</v>
      </c>
      <c r="M73" s="141">
        <f t="shared" si="0"/>
        <v>572.84</v>
      </c>
      <c r="N73" s="79">
        <v>13639</v>
      </c>
      <c r="O73" s="143">
        <f t="shared" si="1"/>
        <v>16366.8</v>
      </c>
    </row>
    <row r="74" spans="1:15" ht="16.5" customHeight="1" thickBot="1">
      <c r="A74" s="765"/>
      <c r="B74" s="735"/>
      <c r="C74" s="205"/>
      <c r="D74" s="317" t="s">
        <v>101</v>
      </c>
      <c r="E74" s="349">
        <v>1000</v>
      </c>
      <c r="F74" s="350">
        <v>600</v>
      </c>
      <c r="G74" s="351">
        <v>40</v>
      </c>
      <c r="H74" s="73">
        <v>9</v>
      </c>
      <c r="I74" s="74">
        <f t="shared" si="4"/>
        <v>5.4</v>
      </c>
      <c r="J74" s="75">
        <f t="shared" si="5"/>
        <v>0.21600000000000003</v>
      </c>
      <c r="K74" s="76">
        <v>11488</v>
      </c>
      <c r="L74" s="77">
        <v>528.448</v>
      </c>
      <c r="M74" s="141">
        <f t="shared" si="0"/>
        <v>634.14</v>
      </c>
      <c r="N74" s="79">
        <v>13211.2</v>
      </c>
      <c r="O74" s="143">
        <f t="shared" si="1"/>
        <v>15853.44</v>
      </c>
    </row>
    <row r="75" spans="1:15" ht="16.5" customHeight="1" thickBot="1">
      <c r="A75" s="765"/>
      <c r="B75" s="735"/>
      <c r="C75" s="205">
        <v>173185</v>
      </c>
      <c r="D75" s="381" t="s">
        <v>99</v>
      </c>
      <c r="E75" s="390">
        <v>1000</v>
      </c>
      <c r="F75" s="391">
        <v>600</v>
      </c>
      <c r="G75" s="393">
        <v>50</v>
      </c>
      <c r="H75" s="246">
        <v>7</v>
      </c>
      <c r="I75" s="247">
        <f t="shared" si="4"/>
        <v>4.2</v>
      </c>
      <c r="J75" s="248">
        <f t="shared" si="5"/>
        <v>0.21000000000000002</v>
      </c>
      <c r="K75" s="249">
        <v>10428</v>
      </c>
      <c r="L75" s="250">
        <v>589.26</v>
      </c>
      <c r="M75" s="141">
        <f t="shared" si="0"/>
        <v>707.11</v>
      </c>
      <c r="N75" s="252">
        <v>11992.2</v>
      </c>
      <c r="O75" s="143">
        <f t="shared" si="1"/>
        <v>14390.640000000001</v>
      </c>
    </row>
    <row r="76" spans="1:15" ht="16.5" customHeight="1" thickBot="1">
      <c r="A76" s="765"/>
      <c r="B76" s="735"/>
      <c r="C76" s="205"/>
      <c r="D76" s="317" t="s">
        <v>101</v>
      </c>
      <c r="E76" s="349">
        <v>1000</v>
      </c>
      <c r="F76" s="350">
        <v>600</v>
      </c>
      <c r="G76" s="351">
        <v>60</v>
      </c>
      <c r="H76" s="73">
        <v>6</v>
      </c>
      <c r="I76" s="74">
        <f t="shared" si="4"/>
        <v>3.6</v>
      </c>
      <c r="J76" s="75">
        <f t="shared" si="5"/>
        <v>0.216</v>
      </c>
      <c r="K76" s="76">
        <v>10272</v>
      </c>
      <c r="L76" s="77">
        <v>708.768</v>
      </c>
      <c r="M76" s="141">
        <f t="shared" si="0"/>
        <v>850.52</v>
      </c>
      <c r="N76" s="79">
        <v>11812.8</v>
      </c>
      <c r="O76" s="143">
        <f t="shared" si="1"/>
        <v>14175.359999999999</v>
      </c>
    </row>
    <row r="77" spans="1:15" ht="16.5" customHeight="1" thickBot="1">
      <c r="A77" s="765"/>
      <c r="B77" s="735"/>
      <c r="C77" s="205"/>
      <c r="D77" s="317" t="s">
        <v>101</v>
      </c>
      <c r="E77" s="349">
        <v>1000</v>
      </c>
      <c r="F77" s="350">
        <v>600</v>
      </c>
      <c r="G77" s="352">
        <v>70</v>
      </c>
      <c r="H77" s="73">
        <v>5</v>
      </c>
      <c r="I77" s="74">
        <f t="shared" si="4"/>
        <v>3</v>
      </c>
      <c r="J77" s="75">
        <f t="shared" si="5"/>
        <v>0.21000000000000002</v>
      </c>
      <c r="K77" s="76">
        <v>10240</v>
      </c>
      <c r="L77" s="77">
        <v>824.32</v>
      </c>
      <c r="M77" s="141">
        <f t="shared" si="0"/>
        <v>989.18</v>
      </c>
      <c r="N77" s="79">
        <v>11776</v>
      </c>
      <c r="O77" s="143">
        <f t="shared" si="1"/>
        <v>14131.199999999999</v>
      </c>
    </row>
    <row r="78" spans="1:15" ht="16.5" customHeight="1" thickBot="1">
      <c r="A78" s="765"/>
      <c r="B78" s="735"/>
      <c r="C78" s="205"/>
      <c r="D78" s="330" t="s">
        <v>101</v>
      </c>
      <c r="E78" s="318">
        <v>1000</v>
      </c>
      <c r="F78" s="319">
        <v>600</v>
      </c>
      <c r="G78" s="352">
        <v>80</v>
      </c>
      <c r="H78" s="159">
        <v>4</v>
      </c>
      <c r="I78" s="160">
        <f t="shared" si="4"/>
        <v>2.4</v>
      </c>
      <c r="J78" s="161">
        <f t="shared" si="5"/>
        <v>0.192</v>
      </c>
      <c r="K78" s="162">
        <v>9620</v>
      </c>
      <c r="L78" s="163">
        <v>885.04</v>
      </c>
      <c r="M78" s="141">
        <f>ROUND(L78*1.2,2)</f>
        <v>1062.05</v>
      </c>
      <c r="N78" s="165">
        <v>11063</v>
      </c>
      <c r="O78" s="143">
        <f>N78*1.2</f>
        <v>13275.6</v>
      </c>
    </row>
    <row r="79" spans="1:15" ht="22.5" customHeight="1" thickBot="1">
      <c r="A79" s="731" t="s">
        <v>130</v>
      </c>
      <c r="B79" s="725" t="s">
        <v>140</v>
      </c>
      <c r="C79" s="353"/>
      <c r="D79" s="225" t="s">
        <v>101</v>
      </c>
      <c r="E79" s="344">
        <v>1000</v>
      </c>
      <c r="F79" s="345">
        <v>600</v>
      </c>
      <c r="G79" s="354">
        <v>50</v>
      </c>
      <c r="H79" s="182">
        <v>7</v>
      </c>
      <c r="I79" s="183">
        <f t="shared" si="4"/>
        <v>4.2</v>
      </c>
      <c r="J79" s="184">
        <f t="shared" si="5"/>
        <v>0.21000000000000002</v>
      </c>
      <c r="K79" s="185">
        <v>12620</v>
      </c>
      <c r="L79" s="186">
        <v>725.65</v>
      </c>
      <c r="M79" s="141">
        <f>ROUND(L79*1.2,2)</f>
        <v>870.78</v>
      </c>
      <c r="N79" s="188">
        <v>14513</v>
      </c>
      <c r="O79" s="143">
        <f>N79*1.2</f>
        <v>17415.6</v>
      </c>
    </row>
    <row r="80" spans="1:15" ht="22.5" customHeight="1" thickBot="1">
      <c r="A80" s="734"/>
      <c r="B80" s="764"/>
      <c r="C80" s="374"/>
      <c r="D80" s="233" t="s">
        <v>101</v>
      </c>
      <c r="E80" s="375">
        <v>1000</v>
      </c>
      <c r="F80" s="376">
        <v>600</v>
      </c>
      <c r="G80" s="377">
        <v>100</v>
      </c>
      <c r="H80" s="149">
        <v>3</v>
      </c>
      <c r="I80" s="150">
        <f t="shared" si="4"/>
        <v>1.8</v>
      </c>
      <c r="J80" s="151">
        <f t="shared" si="5"/>
        <v>0.18000000000000002</v>
      </c>
      <c r="K80" s="152">
        <v>10532</v>
      </c>
      <c r="L80" s="153">
        <v>1211.18</v>
      </c>
      <c r="M80" s="814">
        <f>ROUND(L80*1.2,2)</f>
        <v>1453.42</v>
      </c>
      <c r="N80" s="154">
        <v>12111.8</v>
      </c>
      <c r="O80" s="815">
        <f>N80*1.2</f>
        <v>14534.159999999998</v>
      </c>
    </row>
    <row r="81" spans="1:15" ht="16.5" customHeight="1">
      <c r="A81" s="355"/>
      <c r="B81" s="112"/>
      <c r="C81" s="356"/>
      <c r="D81" s="356"/>
      <c r="E81" s="236"/>
      <c r="F81" s="236"/>
      <c r="G81" s="236"/>
      <c r="H81" s="236"/>
      <c r="I81" s="238"/>
      <c r="J81" s="357"/>
      <c r="K81" s="357"/>
      <c r="L81" s="240"/>
      <c r="M81" s="240"/>
      <c r="N81" s="240"/>
      <c r="O81" s="240"/>
    </row>
    <row r="82" spans="1:15" ht="16.5" customHeight="1">
      <c r="A82" s="214" t="s">
        <v>8</v>
      </c>
      <c r="B82" s="214"/>
      <c r="C82" s="214"/>
      <c r="D82" s="214"/>
      <c r="E82" s="214"/>
      <c r="F82" s="214"/>
      <c r="G82" s="214"/>
      <c r="H82" s="214"/>
      <c r="I82" s="213"/>
      <c r="J82" s="215"/>
      <c r="K82" s="216"/>
      <c r="L82" s="216"/>
      <c r="M82" s="216"/>
      <c r="N82" s="216"/>
      <c r="O82" s="111"/>
    </row>
    <row r="83" spans="1:15" ht="16.5" customHeight="1">
      <c r="A83" s="217" t="s">
        <v>113</v>
      </c>
      <c r="B83" s="217"/>
      <c r="C83" s="217"/>
      <c r="D83" s="217"/>
      <c r="E83" s="217"/>
      <c r="F83" s="217"/>
      <c r="G83" s="217"/>
      <c r="H83" s="217"/>
      <c r="I83" s="213"/>
      <c r="J83" s="215"/>
      <c r="K83" s="216"/>
      <c r="L83" s="216"/>
      <c r="M83" s="216"/>
      <c r="N83" s="216"/>
      <c r="O83" s="222" t="s">
        <v>9</v>
      </c>
    </row>
    <row r="84" spans="1:15" ht="16.5" customHeight="1">
      <c r="A84" s="217" t="s">
        <v>114</v>
      </c>
      <c r="B84" s="217"/>
      <c r="C84" s="217"/>
      <c r="D84" s="217"/>
      <c r="E84" s="217"/>
      <c r="F84" s="217"/>
      <c r="G84" s="217"/>
      <c r="H84" s="217"/>
      <c r="I84" s="213"/>
      <c r="J84" s="218"/>
      <c r="K84" s="216"/>
      <c r="L84" s="216"/>
      <c r="M84" s="216"/>
      <c r="N84" s="216"/>
      <c r="O84" s="223" t="s">
        <v>386</v>
      </c>
    </row>
    <row r="85" spans="1:15" ht="16.5" customHeight="1">
      <c r="A85" s="219" t="s">
        <v>115</v>
      </c>
      <c r="B85" s="217"/>
      <c r="C85" s="217"/>
      <c r="D85" s="217"/>
      <c r="E85" s="217"/>
      <c r="F85" s="217"/>
      <c r="G85" s="217"/>
      <c r="H85" s="217"/>
      <c r="I85" s="213"/>
      <c r="J85" s="220"/>
      <c r="K85" s="216"/>
      <c r="L85" s="216"/>
      <c r="M85" s="216"/>
      <c r="N85" s="216"/>
      <c r="O85" s="223" t="s">
        <v>387</v>
      </c>
    </row>
    <row r="86" spans="1:15" ht="16.5" customHeight="1">
      <c r="A86" s="217" t="s">
        <v>165</v>
      </c>
      <c r="B86" s="217"/>
      <c r="C86" s="217"/>
      <c r="D86" s="217"/>
      <c r="E86" s="217"/>
      <c r="F86" s="217"/>
      <c r="G86" s="217"/>
      <c r="H86" s="217"/>
      <c r="I86" s="213"/>
      <c r="J86" s="220"/>
      <c r="K86" s="216"/>
      <c r="L86" s="216"/>
      <c r="M86" s="216"/>
      <c r="N86" s="216"/>
      <c r="O86" s="224"/>
    </row>
    <row r="87" spans="1:15" ht="16.5" customHeight="1">
      <c r="A87" s="213" t="s">
        <v>166</v>
      </c>
      <c r="B87" s="213"/>
      <c r="C87" s="213"/>
      <c r="D87" s="213"/>
      <c r="E87" s="213"/>
      <c r="F87" s="213"/>
      <c r="G87" s="213"/>
      <c r="H87" s="213"/>
      <c r="I87" s="213"/>
      <c r="J87" s="220"/>
      <c r="K87" s="216"/>
      <c r="L87" s="216"/>
      <c r="M87" s="216"/>
      <c r="N87" s="216"/>
      <c r="O87" s="224" t="s">
        <v>395</v>
      </c>
    </row>
    <row r="88" spans="1:15" ht="16.5" customHeight="1">
      <c r="A88" s="217" t="s">
        <v>353</v>
      </c>
      <c r="B88" s="213"/>
      <c r="C88" s="213"/>
      <c r="D88" s="213"/>
      <c r="E88" s="213"/>
      <c r="F88" s="213"/>
      <c r="G88" s="213"/>
      <c r="H88" s="213"/>
      <c r="I88" s="213"/>
      <c r="J88" s="220"/>
      <c r="K88" s="216"/>
      <c r="L88" s="216"/>
      <c r="M88" s="216"/>
      <c r="N88" s="216"/>
      <c r="O88" s="224"/>
    </row>
    <row r="89" spans="1:15" ht="16.5" customHeight="1">
      <c r="A89" s="213" t="s">
        <v>352</v>
      </c>
      <c r="B89" s="213"/>
      <c r="C89" s="213"/>
      <c r="D89" s="213"/>
      <c r="E89" s="213"/>
      <c r="F89" s="213"/>
      <c r="G89" s="213"/>
      <c r="H89" s="213"/>
      <c r="I89" s="213"/>
      <c r="J89" s="220"/>
      <c r="K89" s="216"/>
      <c r="L89" s="216"/>
      <c r="M89" s="216"/>
      <c r="N89" s="216"/>
      <c r="O89" s="224"/>
    </row>
    <row r="90" spans="1:15" ht="16.5" customHeight="1">
      <c r="A90" s="699" t="s">
        <v>116</v>
      </c>
      <c r="B90" s="699"/>
      <c r="C90" s="699"/>
      <c r="D90" s="699"/>
      <c r="E90" s="699"/>
      <c r="F90" s="699"/>
      <c r="G90" s="699"/>
      <c r="H90" s="699"/>
      <c r="I90" s="699"/>
      <c r="J90" s="699"/>
      <c r="K90" s="699"/>
      <c r="L90" s="699"/>
      <c r="M90" s="699"/>
      <c r="N90" s="699"/>
      <c r="O90" s="699"/>
    </row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</sheetData>
  <sheetProtection formatCells="0" formatColumns="0" formatRows="0"/>
  <mergeCells count="35">
    <mergeCell ref="H11:J11"/>
    <mergeCell ref="K11:K12"/>
    <mergeCell ref="A1:O1"/>
    <mergeCell ref="A2:O2"/>
    <mergeCell ref="A4:O4"/>
    <mergeCell ref="A5:O5"/>
    <mergeCell ref="A7:O7"/>
    <mergeCell ref="L11:O11"/>
    <mergeCell ref="B11:B12"/>
    <mergeCell ref="E11:G11"/>
    <mergeCell ref="A79:A80"/>
    <mergeCell ref="B79:B80"/>
    <mergeCell ref="A90:O90"/>
    <mergeCell ref="A33:A39"/>
    <mergeCell ref="A69:A78"/>
    <mergeCell ref="B69:B78"/>
    <mergeCell ref="B33:B39"/>
    <mergeCell ref="A65:A66"/>
    <mergeCell ref="B65:B66"/>
    <mergeCell ref="A67:A68"/>
    <mergeCell ref="A11:A12"/>
    <mergeCell ref="D11:D12"/>
    <mergeCell ref="A47:A54"/>
    <mergeCell ref="B47:B54"/>
    <mergeCell ref="A40:A46"/>
    <mergeCell ref="B40:B46"/>
    <mergeCell ref="B13:B17"/>
    <mergeCell ref="A18:A32"/>
    <mergeCell ref="B18:B32"/>
    <mergeCell ref="A13:A17"/>
    <mergeCell ref="B67:B68"/>
    <mergeCell ref="A55:A57"/>
    <mergeCell ref="B55:B57"/>
    <mergeCell ref="A58:A64"/>
    <mergeCell ref="B58:B64"/>
  </mergeCells>
  <hyperlinks>
    <hyperlink ref="A9" location="Оглавление!A1" display="К оглавлению"/>
  </hyperlinks>
  <printOptions horizontalCentered="1"/>
  <pageMargins left="0.25" right="0.25" top="0.75" bottom="0.75" header="0.3" footer="0.3"/>
  <pageSetup fitToHeight="1" fitToWidth="1" horizontalDpi="600" verticalDpi="600" orientation="portrait" paperSize="9" scale="49" r:id="rId2"/>
  <rowBreaks count="1" manualBreakCount="1">
    <brk id="57" max="15" man="1"/>
  </rowBreaks>
  <colBreaks count="1" manualBreakCount="1">
    <brk id="14" max="8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55"/>
  <sheetViews>
    <sheetView showGridLines="0" view="pageBreakPreview" zoomScale="60" zoomScaleNormal="85" zoomScalePageLayoutView="0" workbookViewId="0" topLeftCell="T1">
      <pane ySplit="12" topLeftCell="BM25" activePane="bottomLeft" state="frozen"/>
      <selection pane="topLeft" activeCell="A3" sqref="A3"/>
      <selection pane="bottomLeft" activeCell="CO41" sqref="CO41"/>
    </sheetView>
  </sheetViews>
  <sheetFormatPr defaultColWidth="9.140625" defaultRowHeight="12.75"/>
  <cols>
    <col min="1" max="1" width="11.57421875" style="523" customWidth="1"/>
    <col min="2" max="2" width="7.421875" style="523" customWidth="1"/>
    <col min="3" max="3" width="8.7109375" style="523" hidden="1" customWidth="1"/>
    <col min="4" max="5" width="10.8515625" style="523" customWidth="1"/>
    <col min="6" max="6" width="5.8515625" style="523" customWidth="1"/>
    <col min="7" max="7" width="7.421875" style="523" customWidth="1"/>
    <col min="8" max="8" width="11.8515625" style="523" hidden="1" customWidth="1"/>
    <col min="9" max="10" width="10.8515625" style="523" customWidth="1"/>
    <col min="11" max="11" width="5.8515625" style="523" customWidth="1"/>
    <col min="12" max="12" width="7.421875" style="523" customWidth="1"/>
    <col min="13" max="13" width="9.8515625" style="523" hidden="1" customWidth="1"/>
    <col min="14" max="15" width="10.8515625" style="523" customWidth="1"/>
    <col min="16" max="16" width="5.8515625" style="523" customWidth="1"/>
    <col min="17" max="17" width="7.421875" style="523" customWidth="1"/>
    <col min="18" max="18" width="9.140625" style="523" hidden="1" customWidth="1"/>
    <col min="19" max="19" width="10.8515625" style="523" customWidth="1"/>
    <col min="20" max="20" width="10.8515625" style="107" customWidth="1"/>
    <col min="21" max="21" width="5.8515625" style="106" customWidth="1"/>
    <col min="22" max="22" width="7.421875" style="106" customWidth="1"/>
    <col min="23" max="23" width="8.7109375" style="106" hidden="1" customWidth="1"/>
    <col min="24" max="24" width="10.8515625" style="106" customWidth="1"/>
    <col min="25" max="25" width="10.8515625" style="107" customWidth="1"/>
    <col min="26" max="26" width="5.8515625" style="106" customWidth="1"/>
    <col min="27" max="27" width="7.421875" style="106" customWidth="1"/>
    <col min="28" max="28" width="8.7109375" style="106" hidden="1" customWidth="1"/>
    <col min="29" max="29" width="10.8515625" style="106" customWidth="1"/>
    <col min="30" max="30" width="10.8515625" style="107" customWidth="1"/>
    <col min="31" max="31" width="5.8515625" style="106" customWidth="1"/>
    <col min="32" max="32" width="7.421875" style="106" customWidth="1"/>
    <col min="33" max="33" width="8.7109375" style="106" hidden="1" customWidth="1"/>
    <col min="34" max="34" width="10.8515625" style="106" customWidth="1"/>
    <col min="35" max="35" width="10.8515625" style="107" customWidth="1"/>
    <col min="36" max="36" width="5.8515625" style="106" customWidth="1"/>
    <col min="37" max="37" width="7.421875" style="106" customWidth="1"/>
    <col min="38" max="38" width="8.7109375" style="106" hidden="1" customWidth="1"/>
    <col min="39" max="40" width="10.8515625" style="106" customWidth="1"/>
    <col min="41" max="41" width="5.8515625" style="106" customWidth="1"/>
    <col min="42" max="42" width="7.421875" style="106" customWidth="1"/>
    <col min="43" max="43" width="8.7109375" style="106" hidden="1" customWidth="1"/>
    <col min="44" max="45" width="10.8515625" style="106" customWidth="1"/>
    <col min="46" max="46" width="5.8515625" style="106" customWidth="1"/>
    <col min="47" max="47" width="7.421875" style="106" customWidth="1"/>
    <col min="48" max="48" width="8.7109375" style="106" hidden="1" customWidth="1"/>
    <col min="49" max="50" width="10.8515625" style="106" customWidth="1"/>
    <col min="51" max="51" width="5.8515625" style="106" customWidth="1"/>
    <col min="52" max="52" width="11.421875" style="7" hidden="1" customWidth="1"/>
    <col min="53" max="53" width="14.421875" style="13" hidden="1" customWidth="1"/>
    <col min="54" max="82" width="14.421875" style="7" hidden="1" customWidth="1"/>
    <col min="83" max="83" width="9.140625" style="7" customWidth="1"/>
    <col min="84" max="16384" width="9.140625" style="8" customWidth="1"/>
  </cols>
  <sheetData>
    <row r="1" spans="1:52" s="81" customFormat="1" ht="24" customHeight="1">
      <c r="A1" s="777" t="s">
        <v>385</v>
      </c>
      <c r="B1" s="777"/>
      <c r="C1" s="777"/>
      <c r="D1" s="777"/>
      <c r="E1" s="777"/>
      <c r="F1" s="777"/>
      <c r="G1" s="777"/>
      <c r="H1" s="777"/>
      <c r="I1" s="777"/>
      <c r="J1" s="777"/>
      <c r="K1" s="777"/>
      <c r="L1" s="777"/>
      <c r="M1" s="777"/>
      <c r="N1" s="777"/>
      <c r="O1" s="777"/>
      <c r="P1" s="777"/>
      <c r="Q1" s="777"/>
      <c r="R1" s="777"/>
      <c r="S1" s="777"/>
      <c r="T1" s="777"/>
      <c r="U1" s="777"/>
      <c r="V1" s="777"/>
      <c r="W1" s="777"/>
      <c r="X1" s="777"/>
      <c r="Y1" s="777"/>
      <c r="Z1" s="777"/>
      <c r="AA1" s="777"/>
      <c r="AB1" s="777"/>
      <c r="AC1" s="777"/>
      <c r="AD1" s="777"/>
      <c r="AE1" s="777"/>
      <c r="AF1" s="777"/>
      <c r="AG1" s="777"/>
      <c r="AH1" s="777"/>
      <c r="AI1" s="777"/>
      <c r="AJ1" s="777"/>
      <c r="AK1" s="777"/>
      <c r="AL1" s="777"/>
      <c r="AM1" s="777"/>
      <c r="AN1" s="777"/>
      <c r="AO1" s="777"/>
      <c r="AP1" s="777"/>
      <c r="AQ1" s="777"/>
      <c r="AR1" s="777"/>
      <c r="AS1" s="777"/>
      <c r="AT1" s="777"/>
      <c r="AU1" s="777"/>
      <c r="AV1" s="777"/>
      <c r="AW1" s="777"/>
      <c r="AX1" s="777"/>
      <c r="AY1" s="777"/>
      <c r="AZ1" s="535"/>
    </row>
    <row r="2" spans="1:52" s="81" customFormat="1" ht="24" customHeight="1">
      <c r="A2" s="777" t="s">
        <v>104</v>
      </c>
      <c r="B2" s="777"/>
      <c r="C2" s="777"/>
      <c r="D2" s="777"/>
      <c r="E2" s="777"/>
      <c r="F2" s="777"/>
      <c r="G2" s="777"/>
      <c r="H2" s="777"/>
      <c r="I2" s="777"/>
      <c r="J2" s="777"/>
      <c r="K2" s="777"/>
      <c r="L2" s="777"/>
      <c r="M2" s="777"/>
      <c r="N2" s="777"/>
      <c r="O2" s="777"/>
      <c r="P2" s="777"/>
      <c r="Q2" s="777"/>
      <c r="R2" s="777"/>
      <c r="S2" s="777"/>
      <c r="T2" s="777"/>
      <c r="U2" s="777"/>
      <c r="V2" s="777"/>
      <c r="W2" s="777"/>
      <c r="X2" s="777"/>
      <c r="Y2" s="777"/>
      <c r="Z2" s="777"/>
      <c r="AA2" s="777"/>
      <c r="AB2" s="777"/>
      <c r="AC2" s="777"/>
      <c r="AD2" s="777"/>
      <c r="AE2" s="777"/>
      <c r="AF2" s="777"/>
      <c r="AG2" s="777"/>
      <c r="AH2" s="777"/>
      <c r="AI2" s="777"/>
      <c r="AJ2" s="777"/>
      <c r="AK2" s="777"/>
      <c r="AL2" s="777"/>
      <c r="AM2" s="777"/>
      <c r="AN2" s="777"/>
      <c r="AO2" s="777"/>
      <c r="AP2" s="777"/>
      <c r="AQ2" s="777"/>
      <c r="AR2" s="777"/>
      <c r="AS2" s="777"/>
      <c r="AT2" s="777"/>
      <c r="AU2" s="777"/>
      <c r="AV2" s="777"/>
      <c r="AW2" s="777"/>
      <c r="AX2" s="777"/>
      <c r="AY2" s="777"/>
      <c r="AZ2" s="535"/>
    </row>
    <row r="3" spans="1:52" s="81" customFormat="1" ht="18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535"/>
    </row>
    <row r="4" spans="1:52" s="81" customFormat="1" ht="25.5" customHeight="1">
      <c r="A4" s="715" t="s">
        <v>0</v>
      </c>
      <c r="B4" s="715"/>
      <c r="C4" s="715"/>
      <c r="D4" s="715"/>
      <c r="E4" s="715"/>
      <c r="F4" s="715"/>
      <c r="G4" s="715"/>
      <c r="H4" s="715"/>
      <c r="I4" s="715"/>
      <c r="J4" s="715"/>
      <c r="K4" s="715"/>
      <c r="L4" s="715"/>
      <c r="M4" s="715"/>
      <c r="N4" s="715"/>
      <c r="O4" s="715"/>
      <c r="P4" s="715"/>
      <c r="Q4" s="715"/>
      <c r="R4" s="715"/>
      <c r="S4" s="715"/>
      <c r="T4" s="715"/>
      <c r="U4" s="715"/>
      <c r="V4" s="715"/>
      <c r="W4" s="715"/>
      <c r="X4" s="715"/>
      <c r="Y4" s="715"/>
      <c r="Z4" s="715"/>
      <c r="AA4" s="715"/>
      <c r="AB4" s="715"/>
      <c r="AC4" s="715"/>
      <c r="AD4" s="715"/>
      <c r="AE4" s="715"/>
      <c r="AF4" s="715"/>
      <c r="AG4" s="715"/>
      <c r="AH4" s="715"/>
      <c r="AI4" s="715"/>
      <c r="AJ4" s="715"/>
      <c r="AK4" s="715"/>
      <c r="AL4" s="715"/>
      <c r="AM4" s="715"/>
      <c r="AN4" s="715"/>
      <c r="AO4" s="715"/>
      <c r="AP4" s="715"/>
      <c r="AQ4" s="715"/>
      <c r="AR4" s="715"/>
      <c r="AS4" s="715"/>
      <c r="AT4" s="715"/>
      <c r="AU4" s="715"/>
      <c r="AV4" s="715"/>
      <c r="AW4" s="715"/>
      <c r="AX4" s="715"/>
      <c r="AY4" s="715"/>
      <c r="AZ4" s="535"/>
    </row>
    <row r="5" spans="1:52" s="81" customFormat="1" ht="23.25" customHeight="1">
      <c r="A5" s="774" t="s">
        <v>37</v>
      </c>
      <c r="B5" s="774"/>
      <c r="C5" s="774"/>
      <c r="D5" s="774"/>
      <c r="E5" s="774"/>
      <c r="F5" s="774"/>
      <c r="G5" s="774"/>
      <c r="H5" s="774"/>
      <c r="I5" s="774"/>
      <c r="J5" s="774"/>
      <c r="K5" s="774"/>
      <c r="L5" s="774"/>
      <c r="M5" s="774"/>
      <c r="N5" s="774"/>
      <c r="O5" s="774"/>
      <c r="P5" s="774"/>
      <c r="Q5" s="774"/>
      <c r="R5" s="774"/>
      <c r="S5" s="774"/>
      <c r="T5" s="774"/>
      <c r="U5" s="774"/>
      <c r="V5" s="774"/>
      <c r="W5" s="774"/>
      <c r="X5" s="774"/>
      <c r="Y5" s="774"/>
      <c r="Z5" s="774"/>
      <c r="AA5" s="774"/>
      <c r="AB5" s="774"/>
      <c r="AC5" s="774"/>
      <c r="AD5" s="774"/>
      <c r="AE5" s="774"/>
      <c r="AF5" s="774"/>
      <c r="AG5" s="774"/>
      <c r="AH5" s="774"/>
      <c r="AI5" s="774"/>
      <c r="AJ5" s="774"/>
      <c r="AK5" s="774"/>
      <c r="AL5" s="774"/>
      <c r="AM5" s="774"/>
      <c r="AN5" s="774"/>
      <c r="AO5" s="774"/>
      <c r="AP5" s="774"/>
      <c r="AQ5" s="774"/>
      <c r="AR5" s="774"/>
      <c r="AS5" s="774"/>
      <c r="AT5" s="774"/>
      <c r="AU5" s="774"/>
      <c r="AV5" s="774"/>
      <c r="AW5" s="774"/>
      <c r="AX5" s="774"/>
      <c r="AY5" s="774"/>
      <c r="AZ5" s="82"/>
    </row>
    <row r="6" spans="1:52" s="81" customFormat="1" ht="18" customHeight="1">
      <c r="A6" s="585"/>
      <c r="B6" s="585"/>
      <c r="C6" s="585"/>
      <c r="D6" s="585"/>
      <c r="E6" s="585"/>
      <c r="F6" s="585"/>
      <c r="G6" s="585"/>
      <c r="H6" s="585"/>
      <c r="I6" s="585"/>
      <c r="J6" s="585"/>
      <c r="K6" s="585"/>
      <c r="L6" s="585"/>
      <c r="M6" s="585"/>
      <c r="N6" s="585"/>
      <c r="O6" s="585"/>
      <c r="P6" s="585"/>
      <c r="Q6" s="585"/>
      <c r="R6" s="585"/>
      <c r="S6" s="585"/>
      <c r="T6" s="585"/>
      <c r="U6" s="585"/>
      <c r="V6" s="585"/>
      <c r="W6" s="585"/>
      <c r="X6" s="585"/>
      <c r="Y6" s="585"/>
      <c r="Z6" s="585"/>
      <c r="AA6" s="585"/>
      <c r="AB6" s="585"/>
      <c r="AC6" s="585"/>
      <c r="AD6" s="585"/>
      <c r="AE6" s="585"/>
      <c r="AF6" s="585"/>
      <c r="AG6" s="585"/>
      <c r="AH6" s="585"/>
      <c r="AI6" s="585"/>
      <c r="AJ6" s="585"/>
      <c r="AK6" s="585"/>
      <c r="AL6" s="585"/>
      <c r="AM6" s="585"/>
      <c r="AN6" s="585"/>
      <c r="AO6" s="585"/>
      <c r="AP6" s="585"/>
      <c r="AQ6" s="585"/>
      <c r="AR6" s="585"/>
      <c r="AS6" s="585"/>
      <c r="AT6" s="585"/>
      <c r="AU6" s="585"/>
      <c r="AV6" s="585"/>
      <c r="AW6" s="585"/>
      <c r="AX6" s="585"/>
      <c r="AY6" s="585"/>
      <c r="AZ6" s="82"/>
    </row>
    <row r="7" spans="1:52" s="536" customFormat="1" ht="15.75" customHeight="1">
      <c r="A7" s="778" t="s">
        <v>391</v>
      </c>
      <c r="B7" s="778"/>
      <c r="C7" s="778"/>
      <c r="D7" s="779"/>
      <c r="E7" s="779"/>
      <c r="F7" s="779"/>
      <c r="G7" s="779"/>
      <c r="H7" s="779"/>
      <c r="I7" s="779"/>
      <c r="J7" s="779"/>
      <c r="K7" s="779"/>
      <c r="L7" s="779"/>
      <c r="M7" s="779"/>
      <c r="N7" s="779"/>
      <c r="O7" s="779"/>
      <c r="P7" s="779"/>
      <c r="Q7" s="779"/>
      <c r="R7" s="779"/>
      <c r="S7" s="779"/>
      <c r="T7" s="779"/>
      <c r="U7" s="779"/>
      <c r="V7" s="779"/>
      <c r="W7" s="779"/>
      <c r="X7" s="779"/>
      <c r="Y7" s="779"/>
      <c r="Z7" s="779"/>
      <c r="AA7" s="779"/>
      <c r="AB7" s="779"/>
      <c r="AC7" s="779"/>
      <c r="AD7" s="779"/>
      <c r="AE7" s="779"/>
      <c r="AF7" s="779"/>
      <c r="AG7" s="779"/>
      <c r="AH7" s="779"/>
      <c r="AI7" s="779"/>
      <c r="AJ7" s="779"/>
      <c r="AK7" s="779"/>
      <c r="AL7" s="779"/>
      <c r="AM7" s="779"/>
      <c r="AN7" s="779"/>
      <c r="AO7" s="779"/>
      <c r="AP7" s="779"/>
      <c r="AQ7" s="779"/>
      <c r="AR7" s="779"/>
      <c r="AS7" s="779"/>
      <c r="AT7" s="779"/>
      <c r="AU7" s="779"/>
      <c r="AV7" s="779"/>
      <c r="AW7" s="779"/>
      <c r="AX7" s="779"/>
      <c r="AY7" s="779"/>
      <c r="AZ7" s="488"/>
    </row>
    <row r="8" spans="1:52" s="536" customFormat="1" ht="15.75" customHeight="1" thickBot="1">
      <c r="A8" s="586"/>
      <c r="B8" s="586"/>
      <c r="C8" s="586"/>
      <c r="D8" s="587"/>
      <c r="E8" s="587"/>
      <c r="F8" s="587"/>
      <c r="G8" s="587"/>
      <c r="H8" s="587"/>
      <c r="I8" s="587"/>
      <c r="J8" s="587"/>
      <c r="K8" s="587"/>
      <c r="L8" s="587"/>
      <c r="M8" s="587"/>
      <c r="N8" s="587"/>
      <c r="O8" s="587"/>
      <c r="P8" s="587"/>
      <c r="Q8" s="587"/>
      <c r="R8" s="587"/>
      <c r="S8" s="587"/>
      <c r="T8" s="587"/>
      <c r="U8" s="587"/>
      <c r="V8" s="587"/>
      <c r="W8" s="587"/>
      <c r="X8" s="587"/>
      <c r="Y8" s="587"/>
      <c r="Z8" s="587"/>
      <c r="AA8" s="587"/>
      <c r="AB8" s="587"/>
      <c r="AC8" s="587"/>
      <c r="AD8" s="587"/>
      <c r="AE8" s="587"/>
      <c r="AF8" s="587"/>
      <c r="AG8" s="587"/>
      <c r="AH8" s="587"/>
      <c r="AI8" s="587"/>
      <c r="AJ8" s="587"/>
      <c r="AK8" s="587"/>
      <c r="AL8" s="587"/>
      <c r="AM8" s="587"/>
      <c r="AN8" s="587"/>
      <c r="AO8" s="587"/>
      <c r="AP8" s="587"/>
      <c r="AQ8" s="587"/>
      <c r="AR8" s="587"/>
      <c r="AS8" s="587"/>
      <c r="AT8" s="587"/>
      <c r="AU8" s="587"/>
      <c r="AV8" s="587"/>
      <c r="AW8" s="587"/>
      <c r="AX8" s="587"/>
      <c r="AY8" s="587"/>
      <c r="AZ8" s="488"/>
    </row>
    <row r="9" spans="1:52" s="93" customFormat="1" ht="18" customHeight="1" thickBot="1">
      <c r="A9" s="537" t="s">
        <v>64</v>
      </c>
      <c r="B9" s="537"/>
      <c r="C9" s="537"/>
      <c r="D9" s="537"/>
      <c r="E9" s="537"/>
      <c r="F9" s="537"/>
      <c r="G9" s="537"/>
      <c r="H9" s="537"/>
      <c r="I9" s="537"/>
      <c r="J9" s="537"/>
      <c r="K9" s="537"/>
      <c r="L9" s="537"/>
      <c r="M9" s="537"/>
      <c r="N9" s="537"/>
      <c r="O9" s="537"/>
      <c r="P9" s="537"/>
      <c r="Q9" s="537"/>
      <c r="R9" s="537"/>
      <c r="S9" s="537"/>
      <c r="T9" s="537"/>
      <c r="U9" s="537"/>
      <c r="V9" s="537"/>
      <c r="W9" s="537"/>
      <c r="X9" s="537"/>
      <c r="Y9" s="537"/>
      <c r="Z9" s="537"/>
      <c r="AA9" s="537"/>
      <c r="AB9" s="537"/>
      <c r="AC9" s="537"/>
      <c r="AD9" s="537"/>
      <c r="AE9" s="537"/>
      <c r="AF9" s="537"/>
      <c r="AG9" s="537"/>
      <c r="AH9" s="537"/>
      <c r="AI9" s="537"/>
      <c r="AJ9" s="537"/>
      <c r="AK9" s="537"/>
      <c r="AL9" s="537"/>
      <c r="AM9" s="537"/>
      <c r="AN9" s="537"/>
      <c r="AO9" s="537"/>
      <c r="AP9" s="537"/>
      <c r="AQ9" s="537"/>
      <c r="AR9" s="537"/>
      <c r="AS9" s="537"/>
      <c r="AT9" s="537"/>
      <c r="AU9" s="537"/>
      <c r="AW9" s="583" t="s">
        <v>31</v>
      </c>
      <c r="AX9" s="584">
        <v>0</v>
      </c>
      <c r="AY9" s="537"/>
      <c r="AZ9" s="538"/>
    </row>
    <row r="10" spans="1:52" s="542" customFormat="1" ht="18" customHeight="1" thickBot="1">
      <c r="A10" s="539"/>
      <c r="B10" s="539"/>
      <c r="C10" s="539"/>
      <c r="D10" s="540"/>
      <c r="E10" s="540"/>
      <c r="F10" s="540"/>
      <c r="G10" s="540"/>
      <c r="H10" s="540"/>
      <c r="I10" s="540"/>
      <c r="J10" s="540"/>
      <c r="K10" s="540"/>
      <c r="L10" s="540"/>
      <c r="M10" s="540"/>
      <c r="N10" s="540"/>
      <c r="O10" s="540"/>
      <c r="P10" s="540"/>
      <c r="Q10" s="540"/>
      <c r="R10" s="540"/>
      <c r="S10" s="540"/>
      <c r="T10" s="540"/>
      <c r="U10" s="540"/>
      <c r="V10" s="540"/>
      <c r="W10" s="540"/>
      <c r="X10" s="540"/>
      <c r="Y10" s="541"/>
      <c r="Z10" s="541"/>
      <c r="AA10" s="541"/>
      <c r="AB10" s="541"/>
      <c r="AC10" s="541"/>
      <c r="AD10" s="541"/>
      <c r="AE10" s="541"/>
      <c r="AF10" s="541"/>
      <c r="AG10" s="541"/>
      <c r="AH10" s="541"/>
      <c r="AI10" s="541"/>
      <c r="AJ10" s="541"/>
      <c r="AK10" s="541"/>
      <c r="AL10" s="541"/>
      <c r="AM10" s="541"/>
      <c r="AN10" s="541"/>
      <c r="AO10" s="541"/>
      <c r="AP10" s="541"/>
      <c r="AQ10" s="541"/>
      <c r="AR10" s="541"/>
      <c r="AU10" s="541"/>
      <c r="AV10" s="541"/>
      <c r="AZ10" s="543"/>
    </row>
    <row r="11" spans="1:83" s="37" customFormat="1" ht="23.25" customHeight="1">
      <c r="A11" s="775" t="s">
        <v>19</v>
      </c>
      <c r="B11" s="771" t="s">
        <v>32</v>
      </c>
      <c r="C11" s="772"/>
      <c r="D11" s="772"/>
      <c r="E11" s="772"/>
      <c r="F11" s="773"/>
      <c r="G11" s="771" t="s">
        <v>28</v>
      </c>
      <c r="H11" s="772"/>
      <c r="I11" s="772"/>
      <c r="J11" s="772"/>
      <c r="K11" s="773"/>
      <c r="L11" s="771" t="s">
        <v>20</v>
      </c>
      <c r="M11" s="772"/>
      <c r="N11" s="772"/>
      <c r="O11" s="772"/>
      <c r="P11" s="773"/>
      <c r="Q11" s="771" t="s">
        <v>21</v>
      </c>
      <c r="R11" s="772"/>
      <c r="S11" s="772"/>
      <c r="T11" s="772"/>
      <c r="U11" s="773"/>
      <c r="V11" s="771" t="s">
        <v>22</v>
      </c>
      <c r="W11" s="772"/>
      <c r="X11" s="772"/>
      <c r="Y11" s="772"/>
      <c r="Z11" s="773"/>
      <c r="AA11" s="771" t="s">
        <v>23</v>
      </c>
      <c r="AB11" s="772"/>
      <c r="AC11" s="772"/>
      <c r="AD11" s="772"/>
      <c r="AE11" s="773"/>
      <c r="AF11" s="771" t="s">
        <v>24</v>
      </c>
      <c r="AG11" s="772"/>
      <c r="AH11" s="772"/>
      <c r="AI11" s="772"/>
      <c r="AJ11" s="773"/>
      <c r="AK11" s="771" t="s">
        <v>25</v>
      </c>
      <c r="AL11" s="772"/>
      <c r="AM11" s="772"/>
      <c r="AN11" s="772"/>
      <c r="AO11" s="773"/>
      <c r="AP11" s="771" t="s">
        <v>39</v>
      </c>
      <c r="AQ11" s="772"/>
      <c r="AR11" s="772"/>
      <c r="AS11" s="772"/>
      <c r="AT11" s="773"/>
      <c r="AU11" s="771" t="s">
        <v>40</v>
      </c>
      <c r="AV11" s="772"/>
      <c r="AW11" s="772"/>
      <c r="AX11" s="772"/>
      <c r="AY11" s="780"/>
      <c r="AZ11" s="61"/>
      <c r="BA11" s="769">
        <v>20</v>
      </c>
      <c r="BB11" s="767"/>
      <c r="BC11" s="767"/>
      <c r="BD11" s="767">
        <v>25</v>
      </c>
      <c r="BE11" s="767"/>
      <c r="BF11" s="767"/>
      <c r="BG11" s="767">
        <v>30</v>
      </c>
      <c r="BH11" s="767"/>
      <c r="BI11" s="767"/>
      <c r="BJ11" s="767">
        <v>40</v>
      </c>
      <c r="BK11" s="767"/>
      <c r="BL11" s="767"/>
      <c r="BM11" s="767">
        <v>50</v>
      </c>
      <c r="BN11" s="767"/>
      <c r="BO11" s="767"/>
      <c r="BP11" s="767">
        <v>60</v>
      </c>
      <c r="BQ11" s="767"/>
      <c r="BR11" s="767"/>
      <c r="BS11" s="767">
        <v>70</v>
      </c>
      <c r="BT11" s="767"/>
      <c r="BU11" s="767"/>
      <c r="BV11" s="767">
        <v>80</v>
      </c>
      <c r="BW11" s="767"/>
      <c r="BX11" s="767"/>
      <c r="BY11" s="767">
        <v>90</v>
      </c>
      <c r="BZ11" s="767"/>
      <c r="CA11" s="767"/>
      <c r="CB11" s="767">
        <v>100</v>
      </c>
      <c r="CC11" s="767"/>
      <c r="CD11" s="768"/>
      <c r="CE11" s="36"/>
    </row>
    <row r="12" spans="1:82" ht="48" customHeight="1">
      <c r="A12" s="776"/>
      <c r="B12" s="591" t="s">
        <v>98</v>
      </c>
      <c r="C12" s="592" t="s">
        <v>102</v>
      </c>
      <c r="D12" s="592" t="s">
        <v>33</v>
      </c>
      <c r="E12" s="592" t="s">
        <v>34</v>
      </c>
      <c r="F12" s="593" t="s">
        <v>41</v>
      </c>
      <c r="G12" s="591" t="s">
        <v>98</v>
      </c>
      <c r="H12" s="592" t="s">
        <v>102</v>
      </c>
      <c r="I12" s="592" t="s">
        <v>33</v>
      </c>
      <c r="J12" s="592" t="s">
        <v>34</v>
      </c>
      <c r="K12" s="593" t="s">
        <v>41</v>
      </c>
      <c r="L12" s="591" t="s">
        <v>98</v>
      </c>
      <c r="M12" s="592" t="s">
        <v>102</v>
      </c>
      <c r="N12" s="592" t="s">
        <v>33</v>
      </c>
      <c r="O12" s="592" t="s">
        <v>34</v>
      </c>
      <c r="P12" s="593" t="s">
        <v>41</v>
      </c>
      <c r="Q12" s="591" t="s">
        <v>98</v>
      </c>
      <c r="R12" s="592" t="s">
        <v>102</v>
      </c>
      <c r="S12" s="592" t="s">
        <v>33</v>
      </c>
      <c r="T12" s="592" t="s">
        <v>34</v>
      </c>
      <c r="U12" s="593" t="s">
        <v>41</v>
      </c>
      <c r="V12" s="591" t="s">
        <v>98</v>
      </c>
      <c r="W12" s="592" t="s">
        <v>102</v>
      </c>
      <c r="X12" s="592" t="s">
        <v>33</v>
      </c>
      <c r="Y12" s="592" t="s">
        <v>34</v>
      </c>
      <c r="Z12" s="593" t="s">
        <v>41</v>
      </c>
      <c r="AA12" s="591" t="s">
        <v>98</v>
      </c>
      <c r="AB12" s="592" t="s">
        <v>102</v>
      </c>
      <c r="AC12" s="592" t="s">
        <v>33</v>
      </c>
      <c r="AD12" s="592" t="s">
        <v>34</v>
      </c>
      <c r="AE12" s="593" t="s">
        <v>41</v>
      </c>
      <c r="AF12" s="591" t="s">
        <v>98</v>
      </c>
      <c r="AG12" s="592" t="s">
        <v>102</v>
      </c>
      <c r="AH12" s="592" t="s">
        <v>33</v>
      </c>
      <c r="AI12" s="592" t="s">
        <v>34</v>
      </c>
      <c r="AJ12" s="593" t="s">
        <v>41</v>
      </c>
      <c r="AK12" s="591" t="s">
        <v>98</v>
      </c>
      <c r="AL12" s="592" t="s">
        <v>102</v>
      </c>
      <c r="AM12" s="592" t="s">
        <v>33</v>
      </c>
      <c r="AN12" s="592" t="s">
        <v>34</v>
      </c>
      <c r="AO12" s="593" t="s">
        <v>41</v>
      </c>
      <c r="AP12" s="591" t="s">
        <v>98</v>
      </c>
      <c r="AQ12" s="592" t="s">
        <v>102</v>
      </c>
      <c r="AR12" s="592" t="s">
        <v>33</v>
      </c>
      <c r="AS12" s="592" t="s">
        <v>34</v>
      </c>
      <c r="AT12" s="593" t="s">
        <v>41</v>
      </c>
      <c r="AU12" s="591" t="s">
        <v>98</v>
      </c>
      <c r="AV12" s="592" t="s">
        <v>102</v>
      </c>
      <c r="AW12" s="592" t="s">
        <v>33</v>
      </c>
      <c r="AX12" s="592" t="s">
        <v>34</v>
      </c>
      <c r="AY12" s="628" t="s">
        <v>41</v>
      </c>
      <c r="AZ12" s="18"/>
      <c r="BA12" s="639" t="s">
        <v>33</v>
      </c>
      <c r="BB12" s="18" t="s">
        <v>34</v>
      </c>
      <c r="BC12" s="18" t="s">
        <v>26</v>
      </c>
      <c r="BD12" s="6" t="s">
        <v>33</v>
      </c>
      <c r="BE12" s="6" t="s">
        <v>34</v>
      </c>
      <c r="BF12" s="18" t="s">
        <v>26</v>
      </c>
      <c r="BG12" s="6" t="s">
        <v>33</v>
      </c>
      <c r="BH12" s="6" t="s">
        <v>34</v>
      </c>
      <c r="BI12" s="18" t="s">
        <v>26</v>
      </c>
      <c r="BJ12" s="6" t="s">
        <v>33</v>
      </c>
      <c r="BK12" s="6" t="s">
        <v>34</v>
      </c>
      <c r="BL12" s="18" t="s">
        <v>26</v>
      </c>
      <c r="BM12" s="6" t="s">
        <v>33</v>
      </c>
      <c r="BN12" s="6" t="s">
        <v>34</v>
      </c>
      <c r="BO12" s="18" t="s">
        <v>26</v>
      </c>
      <c r="BP12" s="6" t="s">
        <v>33</v>
      </c>
      <c r="BQ12" s="6" t="s">
        <v>34</v>
      </c>
      <c r="BR12" s="18" t="s">
        <v>26</v>
      </c>
      <c r="BS12" s="6" t="s">
        <v>33</v>
      </c>
      <c r="BT12" s="6" t="s">
        <v>34</v>
      </c>
      <c r="BU12" s="18" t="s">
        <v>26</v>
      </c>
      <c r="BV12" s="6" t="s">
        <v>33</v>
      </c>
      <c r="BW12" s="6" t="s">
        <v>34</v>
      </c>
      <c r="BX12" s="18" t="s">
        <v>26</v>
      </c>
      <c r="BY12" s="6" t="s">
        <v>33</v>
      </c>
      <c r="BZ12" s="6" t="s">
        <v>34</v>
      </c>
      <c r="CA12" s="18" t="s">
        <v>26</v>
      </c>
      <c r="CB12" s="18" t="s">
        <v>33</v>
      </c>
      <c r="CC12" s="18" t="s">
        <v>34</v>
      </c>
      <c r="CD12" s="640" t="s">
        <v>26</v>
      </c>
    </row>
    <row r="13" spans="1:82" ht="18.75" customHeight="1">
      <c r="A13" s="629">
        <v>18</v>
      </c>
      <c r="B13" s="552"/>
      <c r="C13" s="553"/>
      <c r="D13" s="554">
        <f aca="true" t="shared" si="0" ref="D13:E42">IF(BA13&lt;&gt;0,ROUND(BA13*(1-$AX$9)*1.18,2),"")</f>
      </c>
      <c r="E13" s="554">
        <f t="shared" si="0"/>
      </c>
      <c r="F13" s="555" t="str">
        <f>BC13</f>
        <v> </v>
      </c>
      <c r="G13" s="552"/>
      <c r="H13" s="553"/>
      <c r="I13" s="554">
        <f aca="true" t="shared" si="1" ref="I13:J42">IF(BD13&lt;&gt;0,ROUND(BD13*(1-$AX$9)*1.18,2),"")</f>
      </c>
      <c r="J13" s="554">
        <f t="shared" si="1"/>
      </c>
      <c r="K13" s="555" t="str">
        <f>BF13</f>
        <v> </v>
      </c>
      <c r="L13" s="678" t="s">
        <v>100</v>
      </c>
      <c r="M13" s="679">
        <v>136984</v>
      </c>
      <c r="N13" s="680">
        <v>173.0175</v>
      </c>
      <c r="O13" s="680">
        <f>IF(BH13&lt;&gt;0,ROUND(BH13*(1-$AX$9)*1.18,2),"")</f>
      </c>
      <c r="P13" s="555">
        <f>BI13</f>
        <v>12</v>
      </c>
      <c r="Q13" s="552" t="s">
        <v>101</v>
      </c>
      <c r="R13" s="553">
        <v>135126</v>
      </c>
      <c r="S13" s="554">
        <v>251.7235</v>
      </c>
      <c r="T13" s="554">
        <f>IF(BK13&lt;&gt;0,ROUND(BK13*(1-$AX$9)*1.18,2),"")</f>
      </c>
      <c r="U13" s="555">
        <f>BL13</f>
        <v>9</v>
      </c>
      <c r="V13" s="552" t="s">
        <v>101</v>
      </c>
      <c r="W13" s="553">
        <v>135127</v>
      </c>
      <c r="X13" s="554">
        <v>301.254</v>
      </c>
      <c r="Y13" s="554">
        <f>IF(BN13&lt;&gt;0,ROUND(BN13*(1-$AX$9)*1.18,2),"")</f>
      </c>
      <c r="Z13" s="555">
        <f>BO13</f>
        <v>8</v>
      </c>
      <c r="AA13" s="552" t="s">
        <v>101</v>
      </c>
      <c r="AB13" s="553">
        <v>135128</v>
      </c>
      <c r="AC13" s="554">
        <v>361.6405</v>
      </c>
      <c r="AD13" s="554">
        <f>IF(BQ13&lt;&gt;0,ROUND(BQ13*(1-$AX$9)*1.18,2),"")</f>
      </c>
      <c r="AE13" s="555">
        <f>BR13</f>
        <v>7</v>
      </c>
      <c r="AF13" s="552"/>
      <c r="AG13" s="553"/>
      <c r="AH13" s="554">
        <f>IF(BS13&lt;&gt;0,ROUND(BS13*(1-$AX$9)*1.18,2),"")</f>
      </c>
      <c r="AI13" s="554">
        <f>IF(BT13&lt;&gt;0,ROUND(BT13*(1-$AX$9)*1.18,2),"")</f>
      </c>
      <c r="AJ13" s="555" t="str">
        <f>BU13</f>
        <v> </v>
      </c>
      <c r="AK13" s="552"/>
      <c r="AL13" s="553"/>
      <c r="AM13" s="554">
        <f>IF(BV13&lt;&gt;0,ROUND(BV13*(1-$AX$9)*1.18,2),"")</f>
      </c>
      <c r="AN13" s="554">
        <f>IF(BW13&lt;&gt;0,ROUND(BW13*(1-$AX$9)*1.18,2),"")</f>
      </c>
      <c r="AO13" s="555" t="str">
        <f>BX13</f>
        <v> </v>
      </c>
      <c r="AP13" s="552"/>
      <c r="AQ13" s="553"/>
      <c r="AR13" s="554">
        <f>IF(BY13&lt;&gt;0,ROUND(BY13*(1-$AX$9)*1.18,2),"")</f>
      </c>
      <c r="AS13" s="554">
        <f>IF(BZ13&lt;&gt;0,ROUND(BZ13*(1-$AX$9)*1.18,2),"")</f>
      </c>
      <c r="AT13" s="555" t="str">
        <f>CA13</f>
        <v> </v>
      </c>
      <c r="AU13" s="552"/>
      <c r="AV13" s="553"/>
      <c r="AW13" s="554">
        <f>IF(CB13&lt;&gt;0,ROUND(CB13*(1-$AX$9)*1.18,2),"")</f>
      </c>
      <c r="AX13" s="554">
        <f>IF(CC13&lt;&gt;0,ROUND(CC13*(1-$AX$9)*1.18,2),"")</f>
      </c>
      <c r="AY13" s="630" t="str">
        <f>CD13</f>
        <v> </v>
      </c>
      <c r="AZ13" s="647">
        <f>A13</f>
        <v>18</v>
      </c>
      <c r="BA13" s="641">
        <v>0</v>
      </c>
      <c r="BB13" s="9">
        <v>0</v>
      </c>
      <c r="BC13" s="10" t="s">
        <v>35</v>
      </c>
      <c r="BD13" s="9">
        <v>0</v>
      </c>
      <c r="BE13" s="9">
        <v>0</v>
      </c>
      <c r="BF13" s="11" t="s">
        <v>35</v>
      </c>
      <c r="BG13" s="9">
        <v>127.5</v>
      </c>
      <c r="BH13" s="9">
        <v>0</v>
      </c>
      <c r="BI13" s="10">
        <v>12</v>
      </c>
      <c r="BJ13" s="9">
        <v>185.5</v>
      </c>
      <c r="BK13" s="9">
        <v>0</v>
      </c>
      <c r="BL13" s="10">
        <v>9</v>
      </c>
      <c r="BM13" s="9">
        <v>222</v>
      </c>
      <c r="BN13" s="9">
        <v>0</v>
      </c>
      <c r="BO13" s="10">
        <v>8</v>
      </c>
      <c r="BP13" s="9">
        <v>266.5</v>
      </c>
      <c r="BQ13" s="9">
        <v>0</v>
      </c>
      <c r="BR13" s="10">
        <v>7</v>
      </c>
      <c r="BS13" s="9">
        <v>0</v>
      </c>
      <c r="BT13" s="9">
        <v>0</v>
      </c>
      <c r="BU13" s="10" t="s">
        <v>35</v>
      </c>
      <c r="BV13" s="9">
        <v>0</v>
      </c>
      <c r="BW13" s="9">
        <v>0</v>
      </c>
      <c r="BX13" s="10" t="s">
        <v>35</v>
      </c>
      <c r="BY13" s="9">
        <v>0</v>
      </c>
      <c r="BZ13" s="9">
        <v>0</v>
      </c>
      <c r="CA13" s="10" t="s">
        <v>35</v>
      </c>
      <c r="CB13" s="9">
        <v>0</v>
      </c>
      <c r="CC13" s="9">
        <v>0</v>
      </c>
      <c r="CD13" s="642" t="s">
        <v>35</v>
      </c>
    </row>
    <row r="14" spans="1:82" ht="18.75" customHeight="1">
      <c r="A14" s="631">
        <v>21</v>
      </c>
      <c r="B14" s="552"/>
      <c r="C14" s="553"/>
      <c r="D14" s="554">
        <f t="shared" si="0"/>
      </c>
      <c r="E14" s="554">
        <f t="shared" si="0"/>
      </c>
      <c r="F14" s="561" t="str">
        <f aca="true" t="shared" si="2" ref="F14:F42">BC14</f>
        <v> </v>
      </c>
      <c r="G14" s="552"/>
      <c r="H14" s="553"/>
      <c r="I14" s="554">
        <f t="shared" si="1"/>
      </c>
      <c r="J14" s="554">
        <f t="shared" si="1"/>
      </c>
      <c r="K14" s="561" t="str">
        <f aca="true" t="shared" si="3" ref="K14:K42">BF14</f>
        <v> </v>
      </c>
      <c r="L14" s="678" t="s">
        <v>100</v>
      </c>
      <c r="M14" s="679">
        <v>137042</v>
      </c>
      <c r="N14" s="680">
        <v>177.0885</v>
      </c>
      <c r="O14" s="680">
        <f>IF(BH14&lt;&gt;0,ROUND(BH14*(1-$AX$9)*1.18,2),"")</f>
      </c>
      <c r="P14" s="561">
        <f aca="true" t="shared" si="4" ref="P14:P42">BI14</f>
        <v>12</v>
      </c>
      <c r="Q14" s="552" t="s">
        <v>101</v>
      </c>
      <c r="R14" s="553">
        <v>135129</v>
      </c>
      <c r="S14" s="554">
        <v>260.544</v>
      </c>
      <c r="T14" s="554">
        <v>260.544</v>
      </c>
      <c r="U14" s="561">
        <f aca="true" t="shared" si="5" ref="U14:U42">BL14</f>
        <v>9</v>
      </c>
      <c r="V14" s="552" t="s">
        <v>101</v>
      </c>
      <c r="W14" s="553">
        <v>135130</v>
      </c>
      <c r="X14" s="554">
        <v>307.3605</v>
      </c>
      <c r="Y14" s="554">
        <v>307.3605</v>
      </c>
      <c r="Z14" s="561">
        <f aca="true" t="shared" si="6" ref="Z14:Z42">BO14</f>
        <v>7</v>
      </c>
      <c r="AA14" s="552" t="s">
        <v>101</v>
      </c>
      <c r="AB14" s="553">
        <v>135131</v>
      </c>
      <c r="AC14" s="554">
        <v>371.818</v>
      </c>
      <c r="AD14" s="554">
        <v>371.818</v>
      </c>
      <c r="AE14" s="561">
        <f aca="true" t="shared" si="7" ref="AE14:AE42">BR14</f>
        <v>7</v>
      </c>
      <c r="AF14" s="552" t="s">
        <v>101</v>
      </c>
      <c r="AG14" s="553">
        <v>134673</v>
      </c>
      <c r="AH14" s="554">
        <f aca="true" t="shared" si="8" ref="AH14:AH23">IF(BS14&lt;&gt;0,ROUND(BS14*(1-$AX$9)*1.18,2),"")</f>
      </c>
      <c r="AI14" s="554">
        <v>512.2675</v>
      </c>
      <c r="AJ14" s="561">
        <f aca="true" t="shared" si="9" ref="AJ14:AJ42">BU14</f>
        <v>5</v>
      </c>
      <c r="AK14" s="552" t="s">
        <v>101</v>
      </c>
      <c r="AL14" s="553">
        <v>134674</v>
      </c>
      <c r="AM14" s="554">
        <f aca="true" t="shared" si="10" ref="AM14:AM23">IF(BV14&lt;&gt;0,ROUND(BV14*(1-$AX$9)*1.18,2),"")</f>
      </c>
      <c r="AN14" s="554">
        <v>585.5455</v>
      </c>
      <c r="AO14" s="561">
        <v>4</v>
      </c>
      <c r="AP14" s="552"/>
      <c r="AQ14" s="553"/>
      <c r="AR14" s="554">
        <f aca="true" t="shared" si="11" ref="AR14:AR42">IF(BY14&lt;&gt;0,ROUND(BY14*(1-$AX$9)*1.18,2),"")</f>
      </c>
      <c r="AS14" s="554">
        <f>IF(BZ14&lt;&gt;0,ROUND(BZ14*(1-$AX$9)*1.18,2),"")</f>
      </c>
      <c r="AT14" s="561" t="str">
        <f aca="true" t="shared" si="12" ref="AT14:AT42">CA14</f>
        <v> </v>
      </c>
      <c r="AU14" s="552"/>
      <c r="AV14" s="553"/>
      <c r="AW14" s="554">
        <f aca="true" t="shared" si="13" ref="AW14:AW42">IF(CB14&lt;&gt;0,ROUND(CB14*(1-$AX$9)*1.18,2),"")</f>
      </c>
      <c r="AX14" s="554">
        <f>IF(CC14&lt;&gt;0,ROUND(CC14*(1-$AX$9)*1.18,2),"")</f>
      </c>
      <c r="AY14" s="632" t="str">
        <f aca="true" t="shared" si="14" ref="AY14:AY42">CD14</f>
        <v> </v>
      </c>
      <c r="AZ14" s="647">
        <f aca="true" t="shared" si="15" ref="AZ14:AZ42">A14</f>
        <v>21</v>
      </c>
      <c r="BA14" s="641">
        <v>0</v>
      </c>
      <c r="BB14" s="9">
        <v>0</v>
      </c>
      <c r="BC14" s="10" t="s">
        <v>35</v>
      </c>
      <c r="BD14" s="9">
        <v>0</v>
      </c>
      <c r="BE14" s="9">
        <v>0</v>
      </c>
      <c r="BF14" s="11" t="s">
        <v>35</v>
      </c>
      <c r="BG14" s="9">
        <v>130.5</v>
      </c>
      <c r="BH14" s="9">
        <v>0</v>
      </c>
      <c r="BI14" s="10">
        <v>12</v>
      </c>
      <c r="BJ14" s="9">
        <v>192</v>
      </c>
      <c r="BK14" s="9">
        <v>192</v>
      </c>
      <c r="BL14" s="10">
        <v>9</v>
      </c>
      <c r="BM14" s="9">
        <v>226.5</v>
      </c>
      <c r="BN14" s="9">
        <v>226.5</v>
      </c>
      <c r="BO14" s="10">
        <v>7</v>
      </c>
      <c r="BP14" s="9">
        <v>274</v>
      </c>
      <c r="BQ14" s="9">
        <v>274</v>
      </c>
      <c r="BR14" s="10">
        <v>7</v>
      </c>
      <c r="BS14" s="9">
        <v>0</v>
      </c>
      <c r="BT14" s="9">
        <v>377.5</v>
      </c>
      <c r="BU14" s="10">
        <v>5</v>
      </c>
      <c r="BV14" s="9">
        <v>0</v>
      </c>
      <c r="BW14" s="9">
        <v>431.5</v>
      </c>
      <c r="BX14" s="10">
        <v>4</v>
      </c>
      <c r="BY14" s="9">
        <v>0</v>
      </c>
      <c r="BZ14" s="9">
        <v>0</v>
      </c>
      <c r="CA14" s="10" t="s">
        <v>35</v>
      </c>
      <c r="CB14" s="9">
        <v>0</v>
      </c>
      <c r="CC14" s="9">
        <v>0</v>
      </c>
      <c r="CD14" s="642" t="s">
        <v>35</v>
      </c>
    </row>
    <row r="15" spans="1:82" ht="18.75" customHeight="1">
      <c r="A15" s="631">
        <v>25</v>
      </c>
      <c r="B15" s="552"/>
      <c r="C15" s="553"/>
      <c r="D15" s="554">
        <f t="shared" si="0"/>
      </c>
      <c r="E15" s="554">
        <f t="shared" si="0"/>
      </c>
      <c r="F15" s="561" t="str">
        <f t="shared" si="2"/>
        <v> </v>
      </c>
      <c r="G15" s="552"/>
      <c r="H15" s="553"/>
      <c r="I15" s="554">
        <f t="shared" si="1"/>
      </c>
      <c r="J15" s="554">
        <f t="shared" si="1"/>
      </c>
      <c r="K15" s="561" t="str">
        <f t="shared" si="3"/>
        <v> </v>
      </c>
      <c r="L15" s="678" t="s">
        <v>100</v>
      </c>
      <c r="M15" s="679">
        <v>136928</v>
      </c>
      <c r="N15" s="680">
        <v>204.907</v>
      </c>
      <c r="O15" s="680">
        <f>IF(BH15&lt;&gt;0,ROUND(BH15*(1-$AX$9)*1.18,2),"")</f>
      </c>
      <c r="P15" s="561">
        <f t="shared" si="4"/>
        <v>12</v>
      </c>
      <c r="Q15" s="678" t="s">
        <v>100</v>
      </c>
      <c r="R15" s="679">
        <v>135132</v>
      </c>
      <c r="S15" s="680">
        <v>301.254</v>
      </c>
      <c r="T15" s="680">
        <f>IF(BK15&lt;&gt;0,ROUND(BK15*(1-$AX$9)*1.18,2),"")</f>
      </c>
      <c r="U15" s="561">
        <f t="shared" si="5"/>
        <v>9</v>
      </c>
      <c r="V15" s="552" t="s">
        <v>101</v>
      </c>
      <c r="W15" s="553">
        <v>135133</v>
      </c>
      <c r="X15" s="554">
        <v>350.106</v>
      </c>
      <c r="Y15" s="554">
        <f>IF(BN15&lt;&gt;0,ROUND(BN15*(1-$AX$9)*1.18,2),"")</f>
      </c>
      <c r="Z15" s="561">
        <f t="shared" si="6"/>
        <v>7</v>
      </c>
      <c r="AA15" s="552" t="s">
        <v>101</v>
      </c>
      <c r="AB15" s="553">
        <v>135134</v>
      </c>
      <c r="AC15" s="554">
        <v>415.9205</v>
      </c>
      <c r="AD15" s="554">
        <f>IF(BQ15&lt;&gt;0,ROUND(BQ15*(1-$AX$9)*1.18,2),"")</f>
      </c>
      <c r="AE15" s="561">
        <f t="shared" si="7"/>
        <v>7</v>
      </c>
      <c r="AF15" s="552"/>
      <c r="AG15" s="553"/>
      <c r="AH15" s="554">
        <f t="shared" si="8"/>
      </c>
      <c r="AI15" s="554">
        <f>IF(BT15&lt;&gt;0,ROUND(BT15*(1-$AX$9)*1.18,2),"")</f>
      </c>
      <c r="AJ15" s="561" t="str">
        <f t="shared" si="9"/>
        <v> </v>
      </c>
      <c r="AK15" s="552"/>
      <c r="AL15" s="553"/>
      <c r="AM15" s="554">
        <f t="shared" si="10"/>
      </c>
      <c r="AN15" s="554">
        <f>IF(BW15&lt;&gt;0,ROUND(BW15*(1-$AX$9)*1.18,2),"")</f>
      </c>
      <c r="AO15" s="561" t="str">
        <f aca="true" t="shared" si="16" ref="AO15:AO42">BX15</f>
        <v> </v>
      </c>
      <c r="AP15" s="552"/>
      <c r="AQ15" s="553"/>
      <c r="AR15" s="554">
        <f t="shared" si="11"/>
      </c>
      <c r="AS15" s="554">
        <f>IF(BZ15&lt;&gt;0,ROUND(BZ15*(1-$AX$9)*1.18,2),"")</f>
      </c>
      <c r="AT15" s="561" t="str">
        <f t="shared" si="12"/>
        <v> </v>
      </c>
      <c r="AU15" s="552"/>
      <c r="AV15" s="553"/>
      <c r="AW15" s="554">
        <f t="shared" si="13"/>
      </c>
      <c r="AX15" s="554">
        <f>IF(CC15&lt;&gt;0,ROUND(CC15*(1-$AX$9)*1.18,2),"")</f>
      </c>
      <c r="AY15" s="632" t="str">
        <f t="shared" si="14"/>
        <v> </v>
      </c>
      <c r="AZ15" s="647">
        <f t="shared" si="15"/>
        <v>25</v>
      </c>
      <c r="BA15" s="641">
        <v>0</v>
      </c>
      <c r="BB15" s="9">
        <v>0</v>
      </c>
      <c r="BC15" s="10" t="s">
        <v>35</v>
      </c>
      <c r="BD15" s="9">
        <v>0</v>
      </c>
      <c r="BE15" s="9">
        <v>0</v>
      </c>
      <c r="BF15" s="11" t="s">
        <v>35</v>
      </c>
      <c r="BG15" s="9">
        <v>151</v>
      </c>
      <c r="BH15" s="9">
        <v>0</v>
      </c>
      <c r="BI15" s="10">
        <v>12</v>
      </c>
      <c r="BJ15" s="9">
        <v>222</v>
      </c>
      <c r="BK15" s="9">
        <v>0</v>
      </c>
      <c r="BL15" s="10">
        <v>9</v>
      </c>
      <c r="BM15" s="9">
        <v>258</v>
      </c>
      <c r="BN15" s="9">
        <v>0</v>
      </c>
      <c r="BO15" s="10">
        <v>7</v>
      </c>
      <c r="BP15" s="9">
        <v>306.5</v>
      </c>
      <c r="BQ15" s="9">
        <v>0</v>
      </c>
      <c r="BR15" s="10">
        <v>7</v>
      </c>
      <c r="BS15" s="9">
        <v>0</v>
      </c>
      <c r="BT15" s="9">
        <v>0</v>
      </c>
      <c r="BU15" s="10" t="s">
        <v>35</v>
      </c>
      <c r="BV15" s="9">
        <v>0</v>
      </c>
      <c r="BW15" s="9">
        <v>0</v>
      </c>
      <c r="BX15" s="10" t="s">
        <v>35</v>
      </c>
      <c r="BY15" s="9">
        <v>0</v>
      </c>
      <c r="BZ15" s="9">
        <v>0</v>
      </c>
      <c r="CA15" s="10" t="s">
        <v>35</v>
      </c>
      <c r="CB15" s="9">
        <v>0</v>
      </c>
      <c r="CC15" s="9">
        <v>0</v>
      </c>
      <c r="CD15" s="642" t="s">
        <v>35</v>
      </c>
    </row>
    <row r="16" spans="1:83" ht="18.75" customHeight="1">
      <c r="A16" s="631">
        <v>28</v>
      </c>
      <c r="B16" s="552"/>
      <c r="C16" s="553"/>
      <c r="D16" s="554">
        <f t="shared" si="0"/>
      </c>
      <c r="E16" s="554">
        <f t="shared" si="0"/>
      </c>
      <c r="F16" s="561" t="str">
        <f t="shared" si="2"/>
        <v> </v>
      </c>
      <c r="G16" s="552" t="s">
        <v>101</v>
      </c>
      <c r="H16" s="553">
        <v>137114</v>
      </c>
      <c r="I16" s="554">
        <v>189.98</v>
      </c>
      <c r="J16" s="554">
        <f t="shared" si="1"/>
      </c>
      <c r="K16" s="561">
        <f t="shared" si="3"/>
        <v>12</v>
      </c>
      <c r="L16" s="678" t="s">
        <v>100</v>
      </c>
      <c r="M16" s="679">
        <v>137052</v>
      </c>
      <c r="N16" s="680">
        <v>207.621</v>
      </c>
      <c r="O16" s="680">
        <f>IF(BH16&lt;&gt;0,ROUND(BH16*(1-$AX$9)*1.18,2),"")</f>
      </c>
      <c r="P16" s="561">
        <f t="shared" si="4"/>
        <v>10</v>
      </c>
      <c r="Q16" s="552" t="s">
        <v>101</v>
      </c>
      <c r="R16" s="553">
        <v>158138</v>
      </c>
      <c r="S16" s="554">
        <v>310.0745</v>
      </c>
      <c r="T16" s="554">
        <f>IF(BK16&lt;&gt;0,ROUND(BK16*(1-$AX$9)*1.18,2),"")</f>
      </c>
      <c r="U16" s="561">
        <f t="shared" si="5"/>
        <v>9</v>
      </c>
      <c r="V16" s="552" t="s">
        <v>101</v>
      </c>
      <c r="W16" s="553">
        <v>135135</v>
      </c>
      <c r="X16" s="554">
        <v>361.6405</v>
      </c>
      <c r="Y16" s="554">
        <v>361.6405</v>
      </c>
      <c r="Z16" s="561">
        <f t="shared" si="6"/>
        <v>7</v>
      </c>
      <c r="AA16" s="552" t="s">
        <v>101</v>
      </c>
      <c r="AB16" s="553">
        <v>135136</v>
      </c>
      <c r="AC16" s="554">
        <v>433.5615</v>
      </c>
      <c r="AD16" s="554">
        <f>IF(BQ16&lt;&gt;0,ROUND(BQ16*(1-$AX$9)*1.18,2),"")</f>
      </c>
      <c r="AE16" s="561">
        <f t="shared" si="7"/>
        <v>6</v>
      </c>
      <c r="AF16" s="552" t="s">
        <v>101</v>
      </c>
      <c r="AG16" s="553">
        <v>230904</v>
      </c>
      <c r="AH16" s="554">
        <f t="shared" si="8"/>
      </c>
      <c r="AI16" s="554">
        <v>519.731</v>
      </c>
      <c r="AJ16" s="561">
        <f t="shared" si="9"/>
        <v>5</v>
      </c>
      <c r="AK16" s="552" t="s">
        <v>101</v>
      </c>
      <c r="AL16" s="553">
        <v>230914</v>
      </c>
      <c r="AM16" s="554">
        <f t="shared" si="10"/>
      </c>
      <c r="AN16" s="554">
        <v>603.1865</v>
      </c>
      <c r="AO16" s="561">
        <f t="shared" si="16"/>
        <v>4</v>
      </c>
      <c r="AP16" s="552"/>
      <c r="AQ16" s="553"/>
      <c r="AR16" s="554">
        <f t="shared" si="11"/>
      </c>
      <c r="AS16" s="554">
        <f>IF(BZ16&lt;&gt;0,ROUND(BZ16*(1-$AX$9)*1.18,2),"")</f>
      </c>
      <c r="AT16" s="561" t="str">
        <f t="shared" si="12"/>
        <v> </v>
      </c>
      <c r="AU16" s="552"/>
      <c r="AV16" s="553"/>
      <c r="AW16" s="554">
        <f t="shared" si="13"/>
      </c>
      <c r="AX16" s="554">
        <f>IF(CC16&lt;&gt;0,ROUND(CC16*(1-$AX$9)*1.18,2),"")</f>
      </c>
      <c r="AY16" s="632" t="str">
        <f t="shared" si="14"/>
        <v> </v>
      </c>
      <c r="AZ16" s="647">
        <f t="shared" si="15"/>
        <v>28</v>
      </c>
      <c r="BA16" s="641">
        <v>0</v>
      </c>
      <c r="BB16" s="9">
        <v>0</v>
      </c>
      <c r="BC16" s="10" t="s">
        <v>35</v>
      </c>
      <c r="BD16" s="9">
        <v>140</v>
      </c>
      <c r="BE16" s="9">
        <v>0</v>
      </c>
      <c r="BF16" s="10">
        <v>12</v>
      </c>
      <c r="BG16" s="9">
        <v>153</v>
      </c>
      <c r="BH16" s="9">
        <v>0</v>
      </c>
      <c r="BI16" s="10">
        <v>10</v>
      </c>
      <c r="BJ16" s="9">
        <v>228.5</v>
      </c>
      <c r="BK16" s="9">
        <v>0</v>
      </c>
      <c r="BL16" s="10">
        <v>9</v>
      </c>
      <c r="BM16" s="9">
        <v>266.5</v>
      </c>
      <c r="BN16" s="9">
        <v>266.5</v>
      </c>
      <c r="BO16" s="10">
        <v>7</v>
      </c>
      <c r="BP16" s="9">
        <v>319.5</v>
      </c>
      <c r="BQ16" s="9">
        <v>0</v>
      </c>
      <c r="BR16" s="10">
        <v>6</v>
      </c>
      <c r="BS16" s="9">
        <v>0</v>
      </c>
      <c r="BT16" s="9">
        <v>383</v>
      </c>
      <c r="BU16" s="10">
        <v>5</v>
      </c>
      <c r="BV16" s="9">
        <v>0</v>
      </c>
      <c r="BW16" s="9">
        <v>444.5</v>
      </c>
      <c r="BX16" s="10">
        <v>4</v>
      </c>
      <c r="BY16" s="9">
        <v>0</v>
      </c>
      <c r="BZ16" s="9">
        <v>0</v>
      </c>
      <c r="CA16" s="10" t="s">
        <v>35</v>
      </c>
      <c r="CB16" s="9">
        <v>0</v>
      </c>
      <c r="CC16" s="9">
        <v>0</v>
      </c>
      <c r="CD16" s="642" t="s">
        <v>35</v>
      </c>
      <c r="CE16" s="62"/>
    </row>
    <row r="17" spans="1:83" ht="18.75" customHeight="1">
      <c r="A17" s="631">
        <v>32</v>
      </c>
      <c r="B17" s="552"/>
      <c r="C17" s="553"/>
      <c r="D17" s="554">
        <f t="shared" si="0"/>
      </c>
      <c r="E17" s="554">
        <f t="shared" si="0"/>
      </c>
      <c r="F17" s="561" t="str">
        <f t="shared" si="2"/>
        <v> </v>
      </c>
      <c r="G17" s="552" t="s">
        <v>101</v>
      </c>
      <c r="H17" s="553">
        <v>137119</v>
      </c>
      <c r="I17" s="554">
        <v>211.0135</v>
      </c>
      <c r="J17" s="554">
        <f t="shared" si="1"/>
      </c>
      <c r="K17" s="561">
        <f t="shared" si="3"/>
        <v>12</v>
      </c>
      <c r="L17" s="678" t="s">
        <v>100</v>
      </c>
      <c r="M17" s="679">
        <v>135137</v>
      </c>
      <c r="N17" s="680">
        <v>217.7985</v>
      </c>
      <c r="O17" s="680">
        <f>IF(BH17&lt;&gt;0,ROUND(BH17*(1-$AX$9)*1.18,2),"")</f>
      </c>
      <c r="P17" s="561">
        <f t="shared" si="4"/>
        <v>10</v>
      </c>
      <c r="Q17" s="678" t="s">
        <v>100</v>
      </c>
      <c r="R17" s="679">
        <v>135138</v>
      </c>
      <c r="S17" s="680">
        <v>326.3585</v>
      </c>
      <c r="T17" s="680">
        <f>IF(BK17&lt;&gt;0,ROUND(BK17*(1-$AX$9)*1.18,2),"")</f>
      </c>
      <c r="U17" s="561">
        <f t="shared" si="5"/>
        <v>8</v>
      </c>
      <c r="V17" s="678" t="s">
        <v>100</v>
      </c>
      <c r="W17" s="679">
        <v>135139</v>
      </c>
      <c r="X17" s="680">
        <v>381.9955</v>
      </c>
      <c r="Y17" s="680">
        <f>IF(BN17&lt;&gt;0,ROUND(BN17*(1-$AX$9)*1.18,2),"")</f>
      </c>
      <c r="Z17" s="561">
        <f t="shared" si="6"/>
        <v>7</v>
      </c>
      <c r="AA17" s="552" t="s">
        <v>101</v>
      </c>
      <c r="AB17" s="553">
        <v>135140</v>
      </c>
      <c r="AC17" s="554">
        <v>456.6305</v>
      </c>
      <c r="AD17" s="554">
        <f>IF(BQ17&lt;&gt;0,ROUND(BQ17*(1-$AX$9)*1.18,2),"")</f>
      </c>
      <c r="AE17" s="561">
        <f t="shared" si="7"/>
        <v>6</v>
      </c>
      <c r="AF17" s="552"/>
      <c r="AG17" s="553"/>
      <c r="AH17" s="554">
        <f t="shared" si="8"/>
      </c>
      <c r="AI17" s="554">
        <f>IF(BT17&lt;&gt;0,ROUND(BT17*(1-$AX$9)*1.18,2),"")</f>
      </c>
      <c r="AJ17" s="561" t="str">
        <f t="shared" si="9"/>
        <v> </v>
      </c>
      <c r="AK17" s="552"/>
      <c r="AL17" s="553"/>
      <c r="AM17" s="554">
        <f t="shared" si="10"/>
      </c>
      <c r="AN17" s="554">
        <f>IF(BW17&lt;&gt;0,ROUND(BW17*(1-$AX$9)*1.18,2),"")</f>
      </c>
      <c r="AO17" s="561" t="str">
        <f t="shared" si="16"/>
        <v> </v>
      </c>
      <c r="AP17" s="552"/>
      <c r="AQ17" s="553"/>
      <c r="AR17" s="554">
        <f t="shared" si="11"/>
      </c>
      <c r="AS17" s="554">
        <f>IF(BZ17&lt;&gt;0,ROUND(BZ17*(1-$AX$9)*1.18,2),"")</f>
      </c>
      <c r="AT17" s="561" t="str">
        <f t="shared" si="12"/>
        <v> </v>
      </c>
      <c r="AU17" s="552"/>
      <c r="AV17" s="553"/>
      <c r="AW17" s="554">
        <f t="shared" si="13"/>
      </c>
      <c r="AX17" s="554">
        <f>IF(CC17&lt;&gt;0,ROUND(CC17*(1-$AX$9)*1.18,2),"")</f>
      </c>
      <c r="AY17" s="632" t="str">
        <f t="shared" si="14"/>
        <v> </v>
      </c>
      <c r="AZ17" s="647">
        <f t="shared" si="15"/>
        <v>32</v>
      </c>
      <c r="BA17" s="641">
        <v>0</v>
      </c>
      <c r="BB17" s="9">
        <v>0</v>
      </c>
      <c r="BC17" s="11" t="s">
        <v>35</v>
      </c>
      <c r="BD17" s="9">
        <v>155.5</v>
      </c>
      <c r="BE17" s="9">
        <v>0</v>
      </c>
      <c r="BF17" s="11">
        <v>12</v>
      </c>
      <c r="BG17" s="9">
        <v>160.5</v>
      </c>
      <c r="BH17" s="9">
        <v>0</v>
      </c>
      <c r="BI17" s="11">
        <v>10</v>
      </c>
      <c r="BJ17" s="9">
        <v>240.5</v>
      </c>
      <c r="BK17" s="9">
        <v>0</v>
      </c>
      <c r="BL17" s="11">
        <v>8</v>
      </c>
      <c r="BM17" s="9">
        <v>281.5</v>
      </c>
      <c r="BN17" s="9">
        <v>0</v>
      </c>
      <c r="BO17" s="11">
        <v>7</v>
      </c>
      <c r="BP17" s="9">
        <v>336.5</v>
      </c>
      <c r="BQ17" s="9">
        <v>0</v>
      </c>
      <c r="BR17" s="11">
        <v>6</v>
      </c>
      <c r="BS17" s="9">
        <v>0</v>
      </c>
      <c r="BT17" s="9">
        <v>0</v>
      </c>
      <c r="BU17" s="11" t="s">
        <v>35</v>
      </c>
      <c r="BV17" s="9">
        <v>0</v>
      </c>
      <c r="BW17" s="9">
        <v>0</v>
      </c>
      <c r="BX17" s="11" t="s">
        <v>35</v>
      </c>
      <c r="BY17" s="9">
        <v>0</v>
      </c>
      <c r="BZ17" s="9">
        <v>0</v>
      </c>
      <c r="CA17" s="11" t="s">
        <v>35</v>
      </c>
      <c r="CB17" s="9">
        <v>0</v>
      </c>
      <c r="CC17" s="9">
        <v>0</v>
      </c>
      <c r="CD17" s="643" t="s">
        <v>35</v>
      </c>
      <c r="CE17" s="13"/>
    </row>
    <row r="18" spans="1:82" ht="18.75" customHeight="1">
      <c r="A18" s="631">
        <v>35</v>
      </c>
      <c r="B18" s="552"/>
      <c r="C18" s="553"/>
      <c r="D18" s="554">
        <f t="shared" si="0"/>
      </c>
      <c r="E18" s="554">
        <f t="shared" si="0"/>
      </c>
      <c r="F18" s="561" t="str">
        <f t="shared" si="2"/>
        <v> </v>
      </c>
      <c r="G18" s="552" t="s">
        <v>101</v>
      </c>
      <c r="H18" s="553">
        <v>136914</v>
      </c>
      <c r="I18" s="554">
        <v>216.4415</v>
      </c>
      <c r="J18" s="554">
        <f t="shared" si="1"/>
      </c>
      <c r="K18" s="561">
        <f t="shared" si="3"/>
        <v>12</v>
      </c>
      <c r="L18" s="678" t="s">
        <v>100</v>
      </c>
      <c r="M18" s="679">
        <v>135141</v>
      </c>
      <c r="N18" s="680">
        <v>231.3685</v>
      </c>
      <c r="O18" s="680">
        <v>231.3685</v>
      </c>
      <c r="P18" s="561">
        <f t="shared" si="4"/>
        <v>10</v>
      </c>
      <c r="Q18" s="552" t="s">
        <v>101</v>
      </c>
      <c r="R18" s="553">
        <v>135142</v>
      </c>
      <c r="S18" s="554">
        <v>327.7155</v>
      </c>
      <c r="T18" s="554">
        <f>IF(BK18&lt;&gt;0,ROUND(BK18*(1-$AX$9)*1.18,2),"")</f>
        <v>284.97</v>
      </c>
      <c r="U18" s="561">
        <f t="shared" si="5"/>
        <v>8</v>
      </c>
      <c r="V18" s="552" t="s">
        <v>101</v>
      </c>
      <c r="W18" s="553">
        <v>135143</v>
      </c>
      <c r="X18" s="554">
        <v>402.3505</v>
      </c>
      <c r="Y18" s="554">
        <v>402.3505</v>
      </c>
      <c r="Z18" s="561">
        <f t="shared" si="6"/>
        <v>7</v>
      </c>
      <c r="AA18" s="552" t="s">
        <v>101</v>
      </c>
      <c r="AB18" s="553">
        <v>135144</v>
      </c>
      <c r="AC18" s="554">
        <v>481.735</v>
      </c>
      <c r="AD18" s="554">
        <v>481.735</v>
      </c>
      <c r="AE18" s="561">
        <f t="shared" si="7"/>
        <v>6</v>
      </c>
      <c r="AF18" s="552" t="s">
        <v>101</v>
      </c>
      <c r="AG18" s="553">
        <v>134681</v>
      </c>
      <c r="AH18" s="554">
        <f t="shared" si="8"/>
      </c>
      <c r="AI18" s="554">
        <v>585.5455</v>
      </c>
      <c r="AJ18" s="561">
        <f t="shared" si="9"/>
        <v>5</v>
      </c>
      <c r="AK18" s="552" t="s">
        <v>101</v>
      </c>
      <c r="AL18" s="553">
        <v>134682</v>
      </c>
      <c r="AM18" s="554">
        <f t="shared" si="10"/>
      </c>
      <c r="AN18" s="554">
        <v>679.1785</v>
      </c>
      <c r="AO18" s="561">
        <f t="shared" si="16"/>
        <v>4</v>
      </c>
      <c r="AP18" s="552" t="s">
        <v>101</v>
      </c>
      <c r="AQ18" s="553">
        <v>134683</v>
      </c>
      <c r="AR18" s="554">
        <f t="shared" si="11"/>
      </c>
      <c r="AS18" s="554">
        <v>827.0915</v>
      </c>
      <c r="AT18" s="561">
        <f t="shared" si="12"/>
        <v>4</v>
      </c>
      <c r="AU18" s="552" t="s">
        <v>101</v>
      </c>
      <c r="AV18" s="553">
        <v>134684</v>
      </c>
      <c r="AW18" s="554">
        <f t="shared" si="13"/>
      </c>
      <c r="AX18" s="554">
        <v>989.253</v>
      </c>
      <c r="AY18" s="632">
        <f t="shared" si="14"/>
        <v>4</v>
      </c>
      <c r="AZ18" s="647">
        <f t="shared" si="15"/>
        <v>35</v>
      </c>
      <c r="BA18" s="641">
        <v>0</v>
      </c>
      <c r="BB18" s="9">
        <v>0</v>
      </c>
      <c r="BC18" s="11" t="s">
        <v>35</v>
      </c>
      <c r="BD18" s="9">
        <v>159.5</v>
      </c>
      <c r="BE18" s="9">
        <v>0</v>
      </c>
      <c r="BF18" s="11">
        <v>12</v>
      </c>
      <c r="BG18" s="9">
        <v>170.5</v>
      </c>
      <c r="BH18" s="9">
        <v>170.5</v>
      </c>
      <c r="BI18" s="11">
        <v>10</v>
      </c>
      <c r="BJ18" s="9">
        <v>241.5</v>
      </c>
      <c r="BK18" s="9">
        <v>241.5</v>
      </c>
      <c r="BL18" s="11">
        <v>8</v>
      </c>
      <c r="BM18" s="9">
        <v>296.5</v>
      </c>
      <c r="BN18" s="9">
        <v>296.5</v>
      </c>
      <c r="BO18" s="11">
        <v>7</v>
      </c>
      <c r="BP18" s="9">
        <v>355</v>
      </c>
      <c r="BQ18" s="9">
        <v>355</v>
      </c>
      <c r="BR18" s="11">
        <v>6</v>
      </c>
      <c r="BS18" s="9">
        <v>0</v>
      </c>
      <c r="BT18" s="9">
        <v>431.5</v>
      </c>
      <c r="BU18" s="11">
        <v>5</v>
      </c>
      <c r="BV18" s="9">
        <v>0</v>
      </c>
      <c r="BW18" s="9">
        <v>500.5</v>
      </c>
      <c r="BX18" s="11">
        <v>4</v>
      </c>
      <c r="BY18" s="9">
        <v>0</v>
      </c>
      <c r="BZ18" s="9">
        <v>609.5</v>
      </c>
      <c r="CA18" s="11">
        <v>4</v>
      </c>
      <c r="CB18" s="9">
        <v>0</v>
      </c>
      <c r="CC18" s="9">
        <v>729</v>
      </c>
      <c r="CD18" s="643">
        <v>4</v>
      </c>
    </row>
    <row r="19" spans="1:82" ht="18.75" customHeight="1">
      <c r="A19" s="631">
        <v>38</v>
      </c>
      <c r="B19" s="552"/>
      <c r="C19" s="553"/>
      <c r="D19" s="554">
        <f t="shared" si="0"/>
      </c>
      <c r="E19" s="554">
        <f t="shared" si="0"/>
      </c>
      <c r="F19" s="561" t="str">
        <f t="shared" si="2"/>
        <v> </v>
      </c>
      <c r="G19" s="552" t="s">
        <v>101</v>
      </c>
      <c r="H19" s="553">
        <v>137133</v>
      </c>
      <c r="I19" s="554">
        <v>222.548</v>
      </c>
      <c r="J19" s="554">
        <f t="shared" si="1"/>
      </c>
      <c r="K19" s="561">
        <f t="shared" si="3"/>
        <v>10</v>
      </c>
      <c r="L19" s="678" t="s">
        <v>100</v>
      </c>
      <c r="M19" s="679">
        <v>135145</v>
      </c>
      <c r="N19" s="680">
        <v>242.903</v>
      </c>
      <c r="O19" s="680">
        <f>IF(BH19&lt;&gt;0,ROUND(BH19*(1-$AX$9)*1.18,2),"")</f>
      </c>
      <c r="P19" s="561">
        <f t="shared" si="4"/>
        <v>9</v>
      </c>
      <c r="Q19" s="552" t="s">
        <v>101</v>
      </c>
      <c r="R19" s="553">
        <v>135146</v>
      </c>
      <c r="S19" s="554">
        <v>332.465</v>
      </c>
      <c r="T19" s="554">
        <f>IF(BK19&lt;&gt;0,ROUND(BK19*(1-$AX$9)*1.18,2),"")</f>
      </c>
      <c r="U19" s="561">
        <f t="shared" si="5"/>
        <v>8</v>
      </c>
      <c r="V19" s="552" t="s">
        <v>101</v>
      </c>
      <c r="W19" s="553">
        <v>135147</v>
      </c>
      <c r="X19" s="554">
        <v>450.524</v>
      </c>
      <c r="Y19" s="554">
        <f>IF(BN19&lt;&gt;0,ROUND(BN19*(1-$AX$9)*1.18,2),"")</f>
      </c>
      <c r="Z19" s="561">
        <f t="shared" si="6"/>
        <v>7</v>
      </c>
      <c r="AA19" s="552" t="s">
        <v>101</v>
      </c>
      <c r="AB19" s="553">
        <v>135148</v>
      </c>
      <c r="AC19" s="554">
        <v>541.443</v>
      </c>
      <c r="AD19" s="554">
        <f>IF(BQ19&lt;&gt;0,ROUND(BQ19*(1-$AX$9)*1.18,2),"")</f>
      </c>
      <c r="AE19" s="561">
        <f t="shared" si="7"/>
        <v>6</v>
      </c>
      <c r="AF19" s="552"/>
      <c r="AG19" s="553"/>
      <c r="AH19" s="554">
        <f t="shared" si="8"/>
      </c>
      <c r="AI19" s="554">
        <f>IF(BT19&lt;&gt;0,ROUND(BT19*(1-$AX$9)*1.18,2),"")</f>
      </c>
      <c r="AJ19" s="561" t="str">
        <f t="shared" si="9"/>
        <v> </v>
      </c>
      <c r="AK19" s="552"/>
      <c r="AL19" s="553"/>
      <c r="AM19" s="554">
        <f t="shared" si="10"/>
      </c>
      <c r="AN19" s="554">
        <f>IF(BW19&lt;&gt;0,ROUND(BW19*(1-$AX$9)*1.18,2),"")</f>
      </c>
      <c r="AO19" s="561" t="str">
        <f t="shared" si="16"/>
        <v> </v>
      </c>
      <c r="AP19" s="552"/>
      <c r="AQ19" s="553"/>
      <c r="AR19" s="554">
        <f t="shared" si="11"/>
      </c>
      <c r="AS19" s="554">
        <f>IF(BZ19&lt;&gt;0,ROUND(BZ19*(1-$AX$9)*1.18,2),"")</f>
      </c>
      <c r="AT19" s="561" t="str">
        <f t="shared" si="12"/>
        <v> </v>
      </c>
      <c r="AU19" s="552"/>
      <c r="AV19" s="553"/>
      <c r="AW19" s="554">
        <f t="shared" si="13"/>
      </c>
      <c r="AX19" s="554">
        <f>IF(CC19&lt;&gt;0,ROUND(CC19*(1-$AX$9)*1.18,2),"")</f>
      </c>
      <c r="AY19" s="632" t="str">
        <f t="shared" si="14"/>
        <v> </v>
      </c>
      <c r="AZ19" s="647">
        <f t="shared" si="15"/>
        <v>38</v>
      </c>
      <c r="BA19" s="641">
        <v>0</v>
      </c>
      <c r="BB19" s="9">
        <v>0</v>
      </c>
      <c r="BC19" s="11" t="s">
        <v>35</v>
      </c>
      <c r="BD19" s="9">
        <v>164</v>
      </c>
      <c r="BE19" s="9">
        <v>0</v>
      </c>
      <c r="BF19" s="11">
        <v>10</v>
      </c>
      <c r="BG19" s="9">
        <v>179</v>
      </c>
      <c r="BH19" s="9">
        <v>0</v>
      </c>
      <c r="BI19" s="11">
        <v>9</v>
      </c>
      <c r="BJ19" s="9">
        <v>245</v>
      </c>
      <c r="BK19" s="9">
        <v>0</v>
      </c>
      <c r="BL19" s="11">
        <v>8</v>
      </c>
      <c r="BM19" s="9">
        <v>332</v>
      </c>
      <c r="BN19" s="9">
        <v>0</v>
      </c>
      <c r="BO19" s="11">
        <v>7</v>
      </c>
      <c r="BP19" s="9">
        <v>399</v>
      </c>
      <c r="BQ19" s="9">
        <v>0</v>
      </c>
      <c r="BR19" s="11">
        <v>6</v>
      </c>
      <c r="BS19" s="9">
        <v>0</v>
      </c>
      <c r="BT19" s="9">
        <v>0</v>
      </c>
      <c r="BU19" s="11" t="s">
        <v>35</v>
      </c>
      <c r="BV19" s="9">
        <v>0</v>
      </c>
      <c r="BW19" s="9">
        <v>0</v>
      </c>
      <c r="BX19" s="11" t="s">
        <v>35</v>
      </c>
      <c r="BY19" s="9">
        <v>0</v>
      </c>
      <c r="BZ19" s="9">
        <v>0</v>
      </c>
      <c r="CA19" s="11" t="s">
        <v>35</v>
      </c>
      <c r="CB19" s="9">
        <v>0</v>
      </c>
      <c r="CC19" s="9">
        <v>0</v>
      </c>
      <c r="CD19" s="643" t="s">
        <v>35</v>
      </c>
    </row>
    <row r="20" spans="1:82" ht="18.75" customHeight="1">
      <c r="A20" s="631">
        <v>42</v>
      </c>
      <c r="B20" s="552" t="s">
        <v>101</v>
      </c>
      <c r="C20" s="553"/>
      <c r="D20" s="554">
        <f t="shared" si="0"/>
      </c>
      <c r="E20" s="554">
        <v>230.0115</v>
      </c>
      <c r="F20" s="561">
        <f t="shared" si="2"/>
        <v>12</v>
      </c>
      <c r="G20" s="552" t="s">
        <v>101</v>
      </c>
      <c r="H20" s="553">
        <v>137134</v>
      </c>
      <c r="I20" s="554">
        <v>231.3685</v>
      </c>
      <c r="J20" s="554">
        <f t="shared" si="1"/>
      </c>
      <c r="K20" s="561">
        <f t="shared" si="3"/>
        <v>11</v>
      </c>
      <c r="L20" s="678" t="s">
        <v>100</v>
      </c>
      <c r="M20" s="679">
        <v>135149</v>
      </c>
      <c r="N20" s="680">
        <v>244.26</v>
      </c>
      <c r="O20" s="680">
        <v>244.26</v>
      </c>
      <c r="P20" s="561">
        <f t="shared" si="4"/>
        <v>9</v>
      </c>
      <c r="Q20" s="552" t="s">
        <v>101</v>
      </c>
      <c r="R20" s="553">
        <v>135150</v>
      </c>
      <c r="S20" s="554">
        <v>335.179</v>
      </c>
      <c r="T20" s="554">
        <v>335.179</v>
      </c>
      <c r="U20" s="561">
        <f t="shared" si="5"/>
        <v>7</v>
      </c>
      <c r="V20" s="552" t="s">
        <v>101</v>
      </c>
      <c r="W20" s="553">
        <v>135151</v>
      </c>
      <c r="X20" s="554">
        <v>470.2005</v>
      </c>
      <c r="Y20" s="554">
        <v>470.2005</v>
      </c>
      <c r="Z20" s="561">
        <f t="shared" si="6"/>
        <v>7</v>
      </c>
      <c r="AA20" s="552" t="s">
        <v>101</v>
      </c>
      <c r="AB20" s="553"/>
      <c r="AC20" s="554">
        <f>IF(BP20&lt;&gt;0,ROUND(BP20*(1-$AX$9)*1.18,2),"")</f>
      </c>
      <c r="AD20" s="554">
        <v>569.94</v>
      </c>
      <c r="AE20" s="561">
        <f t="shared" si="7"/>
        <v>5</v>
      </c>
      <c r="AF20" s="552" t="s">
        <v>101</v>
      </c>
      <c r="AG20" s="553">
        <v>134687</v>
      </c>
      <c r="AH20" s="554">
        <f t="shared" si="8"/>
      </c>
      <c r="AI20" s="554">
        <v>683.2495</v>
      </c>
      <c r="AJ20" s="561">
        <f t="shared" si="9"/>
        <v>5</v>
      </c>
      <c r="AK20" s="552" t="s">
        <v>101</v>
      </c>
      <c r="AL20" s="553">
        <v>134688</v>
      </c>
      <c r="AM20" s="554">
        <f t="shared" si="10"/>
      </c>
      <c r="AN20" s="554">
        <v>794.5235</v>
      </c>
      <c r="AO20" s="561">
        <f t="shared" si="16"/>
        <v>4</v>
      </c>
      <c r="AP20" s="552" t="s">
        <v>101</v>
      </c>
      <c r="AQ20" s="553">
        <v>134689</v>
      </c>
      <c r="AR20" s="554">
        <f t="shared" si="11"/>
      </c>
      <c r="AS20" s="554">
        <v>862.3735</v>
      </c>
      <c r="AT20" s="561">
        <f t="shared" si="12"/>
        <v>4</v>
      </c>
      <c r="AU20" s="552" t="s">
        <v>101</v>
      </c>
      <c r="AV20" s="553"/>
      <c r="AW20" s="554">
        <f t="shared" si="13"/>
      </c>
      <c r="AX20" s="554">
        <v>1029.2845</v>
      </c>
      <c r="AY20" s="632">
        <f t="shared" si="14"/>
        <v>3</v>
      </c>
      <c r="AZ20" s="647">
        <f t="shared" si="15"/>
        <v>42</v>
      </c>
      <c r="BA20" s="641">
        <v>0</v>
      </c>
      <c r="BB20" s="9">
        <v>169.5</v>
      </c>
      <c r="BC20" s="11">
        <v>12</v>
      </c>
      <c r="BD20" s="9">
        <v>170.5</v>
      </c>
      <c r="BE20" s="9">
        <v>0</v>
      </c>
      <c r="BF20" s="11">
        <v>11</v>
      </c>
      <c r="BG20" s="9">
        <v>180</v>
      </c>
      <c r="BH20" s="9">
        <v>180</v>
      </c>
      <c r="BI20" s="11">
        <v>9</v>
      </c>
      <c r="BJ20" s="9">
        <v>247</v>
      </c>
      <c r="BK20" s="9">
        <v>247</v>
      </c>
      <c r="BL20" s="11">
        <v>7</v>
      </c>
      <c r="BM20" s="9">
        <v>346.5</v>
      </c>
      <c r="BN20" s="9">
        <v>346.5</v>
      </c>
      <c r="BO20" s="11">
        <v>7</v>
      </c>
      <c r="BP20" s="9">
        <v>0</v>
      </c>
      <c r="BQ20" s="9">
        <v>420</v>
      </c>
      <c r="BR20" s="11">
        <v>5</v>
      </c>
      <c r="BS20" s="9">
        <v>0</v>
      </c>
      <c r="BT20" s="9">
        <v>503.5</v>
      </c>
      <c r="BU20" s="11">
        <v>5</v>
      </c>
      <c r="BV20" s="9">
        <v>0</v>
      </c>
      <c r="BW20" s="9">
        <v>585.5</v>
      </c>
      <c r="BX20" s="11">
        <v>4</v>
      </c>
      <c r="BY20" s="9">
        <v>0</v>
      </c>
      <c r="BZ20" s="9">
        <v>635.5</v>
      </c>
      <c r="CA20" s="11">
        <v>4</v>
      </c>
      <c r="CB20" s="9">
        <v>0</v>
      </c>
      <c r="CC20" s="9">
        <v>758.5</v>
      </c>
      <c r="CD20" s="643">
        <v>3</v>
      </c>
    </row>
    <row r="21" spans="1:82" ht="18.75" customHeight="1">
      <c r="A21" s="631">
        <v>45</v>
      </c>
      <c r="B21" s="552" t="s">
        <v>101</v>
      </c>
      <c r="C21" s="553"/>
      <c r="D21" s="554">
        <f t="shared" si="0"/>
      </c>
      <c r="E21" s="554">
        <v>234.0825</v>
      </c>
      <c r="F21" s="561">
        <f t="shared" si="2"/>
        <v>12</v>
      </c>
      <c r="G21" s="552" t="s">
        <v>101</v>
      </c>
      <c r="H21" s="553">
        <v>137168</v>
      </c>
      <c r="I21" s="554">
        <v>235.4395</v>
      </c>
      <c r="J21" s="554">
        <f t="shared" si="1"/>
      </c>
      <c r="K21" s="561">
        <f t="shared" si="3"/>
        <v>10</v>
      </c>
      <c r="L21" s="552" t="s">
        <v>101</v>
      </c>
      <c r="M21" s="553">
        <v>135152</v>
      </c>
      <c r="N21" s="554">
        <v>249.0095</v>
      </c>
      <c r="O21" s="554">
        <v>249.0095</v>
      </c>
      <c r="P21" s="561">
        <f t="shared" si="4"/>
        <v>9</v>
      </c>
      <c r="Q21" s="678" t="s">
        <v>100</v>
      </c>
      <c r="R21" s="679">
        <v>135153</v>
      </c>
      <c r="S21" s="680">
        <v>342.6425</v>
      </c>
      <c r="T21" s="680">
        <v>342.6425</v>
      </c>
      <c r="U21" s="561">
        <f t="shared" si="5"/>
        <v>7</v>
      </c>
      <c r="V21" s="678" t="s">
        <v>100</v>
      </c>
      <c r="W21" s="679">
        <v>135154</v>
      </c>
      <c r="X21" s="680">
        <v>476.9855</v>
      </c>
      <c r="Y21" s="680">
        <v>476.9855</v>
      </c>
      <c r="Z21" s="561">
        <f t="shared" si="6"/>
        <v>7</v>
      </c>
      <c r="AA21" s="552" t="s">
        <v>101</v>
      </c>
      <c r="AB21" s="553"/>
      <c r="AC21" s="554">
        <f>IF(BP21&lt;&gt;0,ROUND(BP21*(1-$AX$9)*1.18,2),"")</f>
      </c>
      <c r="AD21" s="554">
        <f>IF(BQ21&lt;&gt;0,ROUND(BQ21*(1-$AX$9)*1.18,2),"")</f>
      </c>
      <c r="AE21" s="561">
        <f t="shared" si="7"/>
        <v>5</v>
      </c>
      <c r="AF21" s="552"/>
      <c r="AG21" s="553"/>
      <c r="AH21" s="554">
        <f t="shared" si="8"/>
      </c>
      <c r="AI21" s="554">
        <f>IF(BT21&lt;&gt;0,ROUND(BT21*(1-$AX$9)*1.18,2),"")</f>
      </c>
      <c r="AJ21" s="561" t="str">
        <f t="shared" si="9"/>
        <v> </v>
      </c>
      <c r="AK21" s="552" t="s">
        <v>101</v>
      </c>
      <c r="AL21" s="553"/>
      <c r="AM21" s="554">
        <f t="shared" si="10"/>
      </c>
      <c r="AN21" s="554">
        <v>838.626</v>
      </c>
      <c r="AO21" s="561">
        <f t="shared" si="16"/>
        <v>4</v>
      </c>
      <c r="AP21" s="552"/>
      <c r="AQ21" s="553"/>
      <c r="AR21" s="554">
        <f t="shared" si="11"/>
      </c>
      <c r="AS21" s="554">
        <f>IF(BZ21&lt;&gt;0,ROUND(BZ21*(1-$AX$9)*1.18,2),"")</f>
      </c>
      <c r="AT21" s="561" t="str">
        <f t="shared" si="12"/>
        <v> </v>
      </c>
      <c r="AU21" s="552" t="s">
        <v>101</v>
      </c>
      <c r="AV21" s="553"/>
      <c r="AW21" s="554">
        <f t="shared" si="13"/>
      </c>
      <c r="AX21" s="554">
        <v>1050.9965</v>
      </c>
      <c r="AY21" s="632">
        <f t="shared" si="14"/>
        <v>3</v>
      </c>
      <c r="AZ21" s="647">
        <f t="shared" si="15"/>
        <v>45</v>
      </c>
      <c r="BA21" s="641">
        <v>0</v>
      </c>
      <c r="BB21" s="9">
        <v>172.5</v>
      </c>
      <c r="BC21" s="11">
        <v>12</v>
      </c>
      <c r="BD21" s="9">
        <v>173.5</v>
      </c>
      <c r="BE21" s="9">
        <v>0</v>
      </c>
      <c r="BF21" s="11">
        <v>10</v>
      </c>
      <c r="BG21" s="9">
        <v>183.5</v>
      </c>
      <c r="BH21" s="9">
        <v>183.5</v>
      </c>
      <c r="BI21" s="11">
        <v>9</v>
      </c>
      <c r="BJ21" s="9">
        <v>252.5</v>
      </c>
      <c r="BK21" s="9">
        <v>252.5</v>
      </c>
      <c r="BL21" s="11">
        <v>7</v>
      </c>
      <c r="BM21" s="9">
        <v>351.5</v>
      </c>
      <c r="BN21" s="9">
        <v>351.5</v>
      </c>
      <c r="BO21" s="11">
        <v>7</v>
      </c>
      <c r="BP21" s="9">
        <v>0</v>
      </c>
      <c r="BQ21" s="9">
        <v>0</v>
      </c>
      <c r="BR21" s="11">
        <v>5</v>
      </c>
      <c r="BS21" s="9">
        <v>0</v>
      </c>
      <c r="BT21" s="9">
        <v>0</v>
      </c>
      <c r="BU21" s="11" t="s">
        <v>35</v>
      </c>
      <c r="BV21" s="9">
        <v>0</v>
      </c>
      <c r="BW21" s="9">
        <v>618</v>
      </c>
      <c r="BX21" s="11">
        <v>4</v>
      </c>
      <c r="BY21" s="9">
        <v>0</v>
      </c>
      <c r="BZ21" s="9">
        <v>0</v>
      </c>
      <c r="CA21" s="11" t="s">
        <v>35</v>
      </c>
      <c r="CB21" s="9">
        <v>0</v>
      </c>
      <c r="CC21" s="9">
        <v>774.5</v>
      </c>
      <c r="CD21" s="643">
        <v>3</v>
      </c>
    </row>
    <row r="22" spans="1:82" ht="18.75" customHeight="1">
      <c r="A22" s="631">
        <v>48</v>
      </c>
      <c r="B22" s="552" t="s">
        <v>101</v>
      </c>
      <c r="C22" s="553"/>
      <c r="D22" s="554">
        <f t="shared" si="0"/>
      </c>
      <c r="E22" s="554">
        <v>236.7965</v>
      </c>
      <c r="F22" s="561">
        <f t="shared" si="2"/>
        <v>11</v>
      </c>
      <c r="G22" s="552" t="s">
        <v>101</v>
      </c>
      <c r="H22" s="553">
        <v>137184</v>
      </c>
      <c r="I22" s="554">
        <v>238.832</v>
      </c>
      <c r="J22" s="554">
        <f t="shared" si="1"/>
      </c>
      <c r="K22" s="561">
        <f t="shared" si="3"/>
        <v>10</v>
      </c>
      <c r="L22" s="678" t="s">
        <v>100</v>
      </c>
      <c r="M22" s="679">
        <v>158140</v>
      </c>
      <c r="N22" s="680">
        <v>251.72</v>
      </c>
      <c r="O22" s="680">
        <v>251.7235</v>
      </c>
      <c r="P22" s="561">
        <f t="shared" si="4"/>
        <v>9</v>
      </c>
      <c r="Q22" s="552" t="s">
        <v>101</v>
      </c>
      <c r="R22" s="553">
        <v>135155</v>
      </c>
      <c r="S22" s="554">
        <v>350.106</v>
      </c>
      <c r="T22" s="554">
        <v>350.106</v>
      </c>
      <c r="U22" s="561">
        <f t="shared" si="5"/>
        <v>7</v>
      </c>
      <c r="V22" s="552" t="s">
        <v>101</v>
      </c>
      <c r="W22" s="553">
        <v>135156</v>
      </c>
      <c r="X22" s="554">
        <v>478.3425</v>
      </c>
      <c r="Y22" s="554">
        <v>478.3425</v>
      </c>
      <c r="Z22" s="561">
        <f t="shared" si="6"/>
        <v>6</v>
      </c>
      <c r="AA22" s="552" t="s">
        <v>101</v>
      </c>
      <c r="AB22" s="553">
        <v>134693</v>
      </c>
      <c r="AC22" s="554">
        <f>IF(BP22&lt;&gt;0,ROUND(BP22*(1-$AX$9)*1.18,2),"")</f>
      </c>
      <c r="AD22" s="554">
        <f>IF(BQ22&lt;&gt;0,ROUND(BQ22*(1-$AX$9)*1.18,2),"")</f>
        <v>551.06</v>
      </c>
      <c r="AE22" s="561">
        <f t="shared" si="7"/>
        <v>5</v>
      </c>
      <c r="AF22" s="552" t="s">
        <v>101</v>
      </c>
      <c r="AG22" s="553">
        <v>134694</v>
      </c>
      <c r="AH22" s="554">
        <f t="shared" si="8"/>
      </c>
      <c r="AI22" s="554">
        <v>759.92</v>
      </c>
      <c r="AJ22" s="561">
        <f t="shared" si="9"/>
        <v>5</v>
      </c>
      <c r="AK22" s="552" t="s">
        <v>101</v>
      </c>
      <c r="AL22" s="553">
        <v>134695</v>
      </c>
      <c r="AM22" s="554">
        <f t="shared" si="10"/>
      </c>
      <c r="AN22" s="554">
        <v>882.7285</v>
      </c>
      <c r="AO22" s="561">
        <f t="shared" si="16"/>
        <v>4</v>
      </c>
      <c r="AP22" s="552" t="s">
        <v>101</v>
      </c>
      <c r="AQ22" s="553">
        <v>134696</v>
      </c>
      <c r="AR22" s="554">
        <f t="shared" si="11"/>
      </c>
      <c r="AS22" s="554">
        <v>888.835</v>
      </c>
      <c r="AT22" s="561">
        <f t="shared" si="12"/>
        <v>4</v>
      </c>
      <c r="AU22" s="552" t="s">
        <v>101</v>
      </c>
      <c r="AV22" s="553">
        <v>134697</v>
      </c>
      <c r="AW22" s="554">
        <f t="shared" si="13"/>
      </c>
      <c r="AX22" s="554">
        <v>1072.7085</v>
      </c>
      <c r="AY22" s="632">
        <f t="shared" si="14"/>
        <v>3</v>
      </c>
      <c r="AZ22" s="647">
        <f t="shared" si="15"/>
        <v>48</v>
      </c>
      <c r="BA22" s="641">
        <v>0</v>
      </c>
      <c r="BB22" s="9">
        <v>174.5</v>
      </c>
      <c r="BC22" s="11">
        <v>11</v>
      </c>
      <c r="BD22" s="9">
        <v>176</v>
      </c>
      <c r="BE22" s="9">
        <v>0</v>
      </c>
      <c r="BF22" s="11">
        <v>10</v>
      </c>
      <c r="BG22" s="9">
        <v>185.5</v>
      </c>
      <c r="BH22" s="9">
        <v>185.5</v>
      </c>
      <c r="BI22" s="11">
        <v>9</v>
      </c>
      <c r="BJ22" s="9">
        <v>258</v>
      </c>
      <c r="BK22" s="9">
        <v>258</v>
      </c>
      <c r="BL22" s="11">
        <v>7</v>
      </c>
      <c r="BM22" s="9">
        <v>352.5</v>
      </c>
      <c r="BN22" s="9">
        <v>352.5</v>
      </c>
      <c r="BO22" s="11">
        <v>6</v>
      </c>
      <c r="BP22" s="9">
        <v>0</v>
      </c>
      <c r="BQ22" s="9">
        <v>467</v>
      </c>
      <c r="BR22" s="11">
        <v>5</v>
      </c>
      <c r="BS22" s="9">
        <v>0</v>
      </c>
      <c r="BT22" s="9">
        <v>560</v>
      </c>
      <c r="BU22" s="11">
        <v>5</v>
      </c>
      <c r="BV22" s="9">
        <v>0</v>
      </c>
      <c r="BW22" s="9">
        <v>650.5</v>
      </c>
      <c r="BX22" s="11">
        <v>4</v>
      </c>
      <c r="BY22" s="9">
        <v>0</v>
      </c>
      <c r="BZ22" s="9">
        <v>655</v>
      </c>
      <c r="CA22" s="11">
        <v>4</v>
      </c>
      <c r="CB22" s="9">
        <v>0</v>
      </c>
      <c r="CC22" s="9">
        <v>790.5</v>
      </c>
      <c r="CD22" s="643">
        <v>3</v>
      </c>
    </row>
    <row r="23" spans="1:82" ht="18.75" customHeight="1">
      <c r="A23" s="631">
        <v>54</v>
      </c>
      <c r="B23" s="552"/>
      <c r="C23" s="553"/>
      <c r="D23" s="554">
        <f t="shared" si="0"/>
      </c>
      <c r="E23" s="554">
        <f t="shared" si="0"/>
      </c>
      <c r="F23" s="561" t="str">
        <f t="shared" si="2"/>
        <v> </v>
      </c>
      <c r="G23" s="552" t="s">
        <v>101</v>
      </c>
      <c r="H23" s="553">
        <v>137205</v>
      </c>
      <c r="I23" s="554">
        <v>244.26</v>
      </c>
      <c r="J23" s="554">
        <f t="shared" si="1"/>
      </c>
      <c r="K23" s="561">
        <f t="shared" si="3"/>
        <v>9</v>
      </c>
      <c r="L23" s="678" t="s">
        <v>100</v>
      </c>
      <c r="M23" s="679">
        <v>135157</v>
      </c>
      <c r="N23" s="680">
        <v>254.4375</v>
      </c>
      <c r="O23" s="680">
        <f>IF(BH23&lt;&gt;0,ROUND(BH23*(1-$AX$9)*1.18,2),"")</f>
      </c>
      <c r="P23" s="561">
        <f t="shared" si="4"/>
        <v>8</v>
      </c>
      <c r="Q23" s="552" t="s">
        <v>101</v>
      </c>
      <c r="R23" s="553">
        <v>165825</v>
      </c>
      <c r="S23" s="554">
        <v>358.9265</v>
      </c>
      <c r="T23" s="554">
        <f>IF(BK23&lt;&gt;0,ROUND(BK23*(1-$AX$9)*1.18,2),"")</f>
      </c>
      <c r="U23" s="561">
        <f t="shared" si="5"/>
        <v>7</v>
      </c>
      <c r="V23" s="552" t="s">
        <v>101</v>
      </c>
      <c r="W23" s="553">
        <v>135158</v>
      </c>
      <c r="X23" s="554">
        <v>489.1985</v>
      </c>
      <c r="Y23" s="554">
        <f>IF(BN23&lt;&gt;0,ROUND(BN23*(1-$AX$9)*1.18,2),"")</f>
      </c>
      <c r="Z23" s="561">
        <f t="shared" si="6"/>
        <v>6</v>
      </c>
      <c r="AA23" s="552"/>
      <c r="AB23" s="553"/>
      <c r="AC23" s="554">
        <f>IF(BP23&lt;&gt;0,ROUND(BP23*(1-$AX$9)*1.18,2),"")</f>
      </c>
      <c r="AD23" s="554">
        <f>IF(BQ23&lt;&gt;0,ROUND(BQ23*(1-$AX$9)*1.18,2),"")</f>
      </c>
      <c r="AE23" s="561" t="str">
        <f t="shared" si="7"/>
        <v> </v>
      </c>
      <c r="AF23" s="552"/>
      <c r="AG23" s="553"/>
      <c r="AH23" s="554">
        <f t="shared" si="8"/>
      </c>
      <c r="AI23" s="554">
        <f>IF(BT23&lt;&gt;0,ROUND(BT23*(1-$AX$9)*1.18,2),"")</f>
      </c>
      <c r="AJ23" s="561" t="str">
        <f t="shared" si="9"/>
        <v> </v>
      </c>
      <c r="AK23" s="552"/>
      <c r="AL23" s="553"/>
      <c r="AM23" s="554">
        <f t="shared" si="10"/>
      </c>
      <c r="AN23" s="554">
        <f>IF(BW23&lt;&gt;0,ROUND(BW23*(1-$AX$9)*1.18,2),"")</f>
      </c>
      <c r="AO23" s="561" t="str">
        <f t="shared" si="16"/>
        <v> </v>
      </c>
      <c r="AP23" s="552"/>
      <c r="AQ23" s="553"/>
      <c r="AR23" s="554">
        <f t="shared" si="11"/>
      </c>
      <c r="AS23" s="554">
        <f>IF(BZ23&lt;&gt;0,ROUND(BZ23*(1-$AX$9)*1.18,2),"")</f>
      </c>
      <c r="AT23" s="561" t="str">
        <f t="shared" si="12"/>
        <v> </v>
      </c>
      <c r="AU23" s="552"/>
      <c r="AV23" s="553"/>
      <c r="AW23" s="554">
        <f t="shared" si="13"/>
      </c>
      <c r="AX23" s="554">
        <f>IF(CC23&lt;&gt;0,ROUND(CC23*(1-$AX$9)*1.18,2),"")</f>
      </c>
      <c r="AY23" s="632" t="str">
        <f t="shared" si="14"/>
        <v> </v>
      </c>
      <c r="AZ23" s="647">
        <f t="shared" si="15"/>
        <v>54</v>
      </c>
      <c r="BA23" s="641">
        <v>0</v>
      </c>
      <c r="BB23" s="9">
        <v>0</v>
      </c>
      <c r="BC23" s="11" t="s">
        <v>35</v>
      </c>
      <c r="BD23" s="9">
        <v>180</v>
      </c>
      <c r="BE23" s="9">
        <v>0</v>
      </c>
      <c r="BF23" s="11">
        <v>9</v>
      </c>
      <c r="BG23" s="9">
        <v>187.5</v>
      </c>
      <c r="BH23" s="9">
        <v>0</v>
      </c>
      <c r="BI23" s="11">
        <v>8</v>
      </c>
      <c r="BJ23" s="9">
        <v>264.5</v>
      </c>
      <c r="BK23" s="9">
        <v>0</v>
      </c>
      <c r="BL23" s="11">
        <v>7</v>
      </c>
      <c r="BM23" s="9">
        <v>360.5</v>
      </c>
      <c r="BN23" s="9">
        <v>0</v>
      </c>
      <c r="BO23" s="11">
        <v>6</v>
      </c>
      <c r="BP23" s="9">
        <v>0</v>
      </c>
      <c r="BQ23" s="9">
        <v>0</v>
      </c>
      <c r="BR23" s="11" t="s">
        <v>35</v>
      </c>
      <c r="BS23" s="9">
        <v>0</v>
      </c>
      <c r="BT23" s="9">
        <v>0</v>
      </c>
      <c r="BU23" s="11" t="s">
        <v>35</v>
      </c>
      <c r="BV23" s="9">
        <v>0</v>
      </c>
      <c r="BW23" s="9">
        <v>0</v>
      </c>
      <c r="BX23" s="11" t="s">
        <v>35</v>
      </c>
      <c r="BY23" s="9">
        <v>0</v>
      </c>
      <c r="BZ23" s="9">
        <v>0</v>
      </c>
      <c r="CA23" s="11" t="s">
        <v>35</v>
      </c>
      <c r="CB23" s="9">
        <v>0</v>
      </c>
      <c r="CC23" s="9">
        <v>0</v>
      </c>
      <c r="CD23" s="643" t="s">
        <v>35</v>
      </c>
    </row>
    <row r="24" spans="1:82" ht="18.75" customHeight="1">
      <c r="A24" s="631">
        <v>57</v>
      </c>
      <c r="B24" s="552"/>
      <c r="C24" s="553"/>
      <c r="D24" s="554">
        <f t="shared" si="0"/>
      </c>
      <c r="E24" s="554">
        <f t="shared" si="0"/>
      </c>
      <c r="F24" s="561" t="str">
        <f t="shared" si="2"/>
        <v> </v>
      </c>
      <c r="G24" s="552" t="s">
        <v>101</v>
      </c>
      <c r="H24" s="553">
        <v>137209</v>
      </c>
      <c r="I24" s="554">
        <v>250.3665</v>
      </c>
      <c r="J24" s="554">
        <f t="shared" si="1"/>
      </c>
      <c r="K24" s="561">
        <f t="shared" si="3"/>
        <v>9</v>
      </c>
      <c r="L24" s="678" t="s">
        <v>100</v>
      </c>
      <c r="M24" s="679">
        <v>135159</v>
      </c>
      <c r="N24" s="680">
        <v>259.187</v>
      </c>
      <c r="O24" s="680">
        <v>259.187</v>
      </c>
      <c r="P24" s="561">
        <f t="shared" si="4"/>
        <v>8</v>
      </c>
      <c r="Q24" s="678" t="s">
        <v>100</v>
      </c>
      <c r="R24" s="679">
        <v>135160</v>
      </c>
      <c r="S24" s="680">
        <v>374.532</v>
      </c>
      <c r="T24" s="680">
        <v>374.532</v>
      </c>
      <c r="U24" s="561">
        <f t="shared" si="5"/>
        <v>7</v>
      </c>
      <c r="V24" s="678" t="s">
        <v>100</v>
      </c>
      <c r="W24" s="679">
        <v>135161</v>
      </c>
      <c r="X24" s="680">
        <v>491.9125</v>
      </c>
      <c r="Y24" s="680">
        <v>491.9125</v>
      </c>
      <c r="Z24" s="561">
        <f t="shared" si="6"/>
        <v>6</v>
      </c>
      <c r="AA24" s="678" t="s">
        <v>100</v>
      </c>
      <c r="AB24" s="679">
        <v>135162</v>
      </c>
      <c r="AC24" s="680">
        <v>667.644</v>
      </c>
      <c r="AD24" s="680">
        <v>667.644</v>
      </c>
      <c r="AE24" s="561">
        <f t="shared" si="7"/>
        <v>5</v>
      </c>
      <c r="AF24" s="552" t="s">
        <v>101</v>
      </c>
      <c r="AG24" s="553">
        <v>135163</v>
      </c>
      <c r="AH24" s="554">
        <v>800.63</v>
      </c>
      <c r="AI24" s="554">
        <v>800.63</v>
      </c>
      <c r="AJ24" s="561">
        <f t="shared" si="9"/>
        <v>5</v>
      </c>
      <c r="AK24" s="552" t="s">
        <v>101</v>
      </c>
      <c r="AL24" s="553">
        <v>135164</v>
      </c>
      <c r="AM24" s="554">
        <v>929.545</v>
      </c>
      <c r="AN24" s="554">
        <v>929.525</v>
      </c>
      <c r="AO24" s="561">
        <f t="shared" si="16"/>
        <v>4</v>
      </c>
      <c r="AP24" s="552" t="s">
        <v>101</v>
      </c>
      <c r="AQ24" s="553"/>
      <c r="AR24" s="554">
        <f t="shared" si="11"/>
      </c>
      <c r="AS24" s="554">
        <v>976.3615</v>
      </c>
      <c r="AT24" s="561">
        <f t="shared" si="12"/>
        <v>3</v>
      </c>
      <c r="AU24" s="552" t="s">
        <v>101</v>
      </c>
      <c r="AV24" s="553">
        <v>134705</v>
      </c>
      <c r="AW24" s="554">
        <f t="shared" si="13"/>
      </c>
      <c r="AX24" s="554">
        <v>1157.521</v>
      </c>
      <c r="AY24" s="632">
        <f t="shared" si="14"/>
        <v>3</v>
      </c>
      <c r="AZ24" s="647">
        <f t="shared" si="15"/>
        <v>57</v>
      </c>
      <c r="BA24" s="641">
        <v>0</v>
      </c>
      <c r="BB24" s="9">
        <v>0</v>
      </c>
      <c r="BC24" s="11" t="s">
        <v>35</v>
      </c>
      <c r="BD24" s="9">
        <v>184.5</v>
      </c>
      <c r="BE24" s="9">
        <v>0</v>
      </c>
      <c r="BF24" s="11">
        <v>9</v>
      </c>
      <c r="BG24" s="9">
        <v>191</v>
      </c>
      <c r="BH24" s="9">
        <v>191</v>
      </c>
      <c r="BI24" s="11">
        <v>8</v>
      </c>
      <c r="BJ24" s="9">
        <v>276</v>
      </c>
      <c r="BK24" s="9">
        <v>276</v>
      </c>
      <c r="BL24" s="11">
        <v>7</v>
      </c>
      <c r="BM24" s="9">
        <v>362.5</v>
      </c>
      <c r="BN24" s="9">
        <v>362.5</v>
      </c>
      <c r="BO24" s="11">
        <v>6</v>
      </c>
      <c r="BP24" s="9">
        <v>492</v>
      </c>
      <c r="BQ24" s="9">
        <v>492</v>
      </c>
      <c r="BR24" s="11">
        <v>5</v>
      </c>
      <c r="BS24" s="9">
        <v>590</v>
      </c>
      <c r="BT24" s="9">
        <v>590</v>
      </c>
      <c r="BU24" s="11">
        <v>5</v>
      </c>
      <c r="BV24" s="9">
        <v>685</v>
      </c>
      <c r="BW24" s="9">
        <v>685</v>
      </c>
      <c r="BX24" s="11">
        <v>4</v>
      </c>
      <c r="BY24" s="9">
        <v>0</v>
      </c>
      <c r="BZ24" s="9">
        <v>719.5</v>
      </c>
      <c r="CA24" s="11">
        <v>3</v>
      </c>
      <c r="CB24" s="9">
        <v>0</v>
      </c>
      <c r="CC24" s="9">
        <v>853</v>
      </c>
      <c r="CD24" s="643">
        <v>3</v>
      </c>
    </row>
    <row r="25" spans="1:82" ht="18.75" customHeight="1">
      <c r="A25" s="631">
        <v>60</v>
      </c>
      <c r="B25" s="552" t="s">
        <v>101</v>
      </c>
      <c r="C25" s="553">
        <v>158156</v>
      </c>
      <c r="D25" s="554">
        <f t="shared" si="0"/>
      </c>
      <c r="E25" s="554">
        <v>251.7235</v>
      </c>
      <c r="F25" s="561">
        <f t="shared" si="2"/>
        <v>10</v>
      </c>
      <c r="G25" s="552" t="s">
        <v>101</v>
      </c>
      <c r="H25" s="553">
        <v>137260</v>
      </c>
      <c r="I25" s="554">
        <v>253.0805</v>
      </c>
      <c r="J25" s="554">
        <f t="shared" si="1"/>
      </c>
      <c r="K25" s="561">
        <f t="shared" si="3"/>
        <v>9</v>
      </c>
      <c r="L25" s="678" t="s">
        <v>100</v>
      </c>
      <c r="M25" s="679">
        <v>135165</v>
      </c>
      <c r="N25" s="680">
        <v>260.533</v>
      </c>
      <c r="O25" s="680">
        <v>260.544</v>
      </c>
      <c r="P25" s="561">
        <f t="shared" si="4"/>
        <v>8</v>
      </c>
      <c r="Q25" s="552" t="s">
        <v>101</v>
      </c>
      <c r="R25" s="553">
        <v>135166</v>
      </c>
      <c r="S25" s="554">
        <v>386.745</v>
      </c>
      <c r="T25" s="554">
        <v>386.745</v>
      </c>
      <c r="U25" s="561">
        <f t="shared" si="5"/>
        <v>7</v>
      </c>
      <c r="V25" s="552" t="s">
        <v>101</v>
      </c>
      <c r="W25" s="553">
        <v>165804</v>
      </c>
      <c r="X25" s="554">
        <v>512.2675</v>
      </c>
      <c r="Y25" s="554">
        <v>512.2675</v>
      </c>
      <c r="Z25" s="561">
        <f t="shared" si="6"/>
        <v>6</v>
      </c>
      <c r="AA25" s="552" t="s">
        <v>101</v>
      </c>
      <c r="AB25" s="553">
        <v>135167</v>
      </c>
      <c r="AC25" s="554">
        <v>670.358</v>
      </c>
      <c r="AD25" s="554">
        <v>670.358</v>
      </c>
      <c r="AE25" s="561">
        <f t="shared" si="7"/>
        <v>5</v>
      </c>
      <c r="AF25" s="552" t="s">
        <v>101</v>
      </c>
      <c r="AG25" s="553">
        <v>135168</v>
      </c>
      <c r="AH25" s="554">
        <v>801.987</v>
      </c>
      <c r="AI25" s="554">
        <v>801.987</v>
      </c>
      <c r="AJ25" s="561">
        <f t="shared" si="9"/>
        <v>4</v>
      </c>
      <c r="AK25" s="552" t="s">
        <v>101</v>
      </c>
      <c r="AL25" s="553">
        <v>135169</v>
      </c>
      <c r="AM25" s="554">
        <v>939.7225</v>
      </c>
      <c r="AN25" s="554">
        <v>939.7225</v>
      </c>
      <c r="AO25" s="561">
        <f t="shared" si="16"/>
        <v>4</v>
      </c>
      <c r="AP25" s="552" t="s">
        <v>101</v>
      </c>
      <c r="AQ25" s="553">
        <v>134710</v>
      </c>
      <c r="AR25" s="554">
        <f t="shared" si="11"/>
      </c>
      <c r="AS25" s="554">
        <v>1010.2865</v>
      </c>
      <c r="AT25" s="561">
        <f t="shared" si="12"/>
        <v>3</v>
      </c>
      <c r="AU25" s="552" t="s">
        <v>101</v>
      </c>
      <c r="AV25" s="553">
        <v>134711</v>
      </c>
      <c r="AW25" s="554">
        <f t="shared" si="13"/>
      </c>
      <c r="AX25" s="554">
        <v>1221.9785</v>
      </c>
      <c r="AY25" s="632">
        <f t="shared" si="14"/>
        <v>3</v>
      </c>
      <c r="AZ25" s="647">
        <f t="shared" si="15"/>
        <v>60</v>
      </c>
      <c r="BA25" s="641">
        <v>0</v>
      </c>
      <c r="BB25" s="9">
        <v>185.5</v>
      </c>
      <c r="BC25" s="11">
        <v>10</v>
      </c>
      <c r="BD25" s="9">
        <v>186.5</v>
      </c>
      <c r="BE25" s="9">
        <v>0</v>
      </c>
      <c r="BF25" s="11">
        <v>9</v>
      </c>
      <c r="BG25" s="9">
        <v>192</v>
      </c>
      <c r="BH25" s="9">
        <v>192</v>
      </c>
      <c r="BI25" s="11">
        <v>8</v>
      </c>
      <c r="BJ25" s="9">
        <v>285</v>
      </c>
      <c r="BK25" s="9">
        <v>285</v>
      </c>
      <c r="BL25" s="11">
        <v>7</v>
      </c>
      <c r="BM25" s="9">
        <v>377.5</v>
      </c>
      <c r="BN25" s="9">
        <v>377.5</v>
      </c>
      <c r="BO25" s="11">
        <v>6</v>
      </c>
      <c r="BP25" s="9">
        <v>494</v>
      </c>
      <c r="BQ25" s="9">
        <v>494</v>
      </c>
      <c r="BR25" s="11">
        <v>5</v>
      </c>
      <c r="BS25" s="9">
        <v>591</v>
      </c>
      <c r="BT25" s="9">
        <v>591</v>
      </c>
      <c r="BU25" s="11">
        <v>4</v>
      </c>
      <c r="BV25" s="9">
        <v>692.5</v>
      </c>
      <c r="BW25" s="9">
        <v>692.5</v>
      </c>
      <c r="BX25" s="11">
        <v>4</v>
      </c>
      <c r="BY25" s="9">
        <v>0</v>
      </c>
      <c r="BZ25" s="9">
        <v>744.5</v>
      </c>
      <c r="CA25" s="11">
        <v>3</v>
      </c>
      <c r="CB25" s="9">
        <v>0</v>
      </c>
      <c r="CC25" s="9">
        <v>900.5</v>
      </c>
      <c r="CD25" s="643">
        <v>3</v>
      </c>
    </row>
    <row r="26" spans="1:82" ht="18.75" customHeight="1">
      <c r="A26" s="631">
        <v>64</v>
      </c>
      <c r="B26" s="552"/>
      <c r="C26" s="553"/>
      <c r="D26" s="554">
        <f t="shared" si="0"/>
      </c>
      <c r="E26" s="554">
        <f t="shared" si="0"/>
      </c>
      <c r="F26" s="561" t="str">
        <f t="shared" si="2"/>
        <v> </v>
      </c>
      <c r="G26" s="552" t="s">
        <v>101</v>
      </c>
      <c r="H26" s="553">
        <v>137261</v>
      </c>
      <c r="I26" s="554">
        <v>264.615</v>
      </c>
      <c r="J26" s="554">
        <f t="shared" si="1"/>
      </c>
      <c r="K26" s="561">
        <f t="shared" si="3"/>
        <v>8</v>
      </c>
      <c r="L26" s="552" t="s">
        <v>101</v>
      </c>
      <c r="M26" s="553">
        <v>135170</v>
      </c>
      <c r="N26" s="554">
        <v>273.4355</v>
      </c>
      <c r="O26" s="554">
        <v>273.4355</v>
      </c>
      <c r="P26" s="561">
        <f t="shared" si="4"/>
        <v>7</v>
      </c>
      <c r="Q26" s="552" t="s">
        <v>101</v>
      </c>
      <c r="R26" s="553">
        <v>135171</v>
      </c>
      <c r="S26" s="554">
        <v>400.9935</v>
      </c>
      <c r="T26" s="554">
        <v>400.9935</v>
      </c>
      <c r="U26" s="561">
        <f t="shared" si="5"/>
        <v>7</v>
      </c>
      <c r="V26" s="552" t="s">
        <v>101</v>
      </c>
      <c r="W26" s="553"/>
      <c r="X26" s="554">
        <f>IF(BM26&lt;&gt;0,ROUND(BM26*(1-$AX$9)*1.18,2),"")</f>
      </c>
      <c r="Y26" s="554">
        <v>537.372</v>
      </c>
      <c r="Z26" s="561">
        <f t="shared" si="6"/>
        <v>5</v>
      </c>
      <c r="AA26" s="552"/>
      <c r="AB26" s="553"/>
      <c r="AC26" s="554">
        <f>IF(BP26&lt;&gt;0,ROUND(BP26*(1-$AX$9)*1.18,2),"")</f>
      </c>
      <c r="AD26" s="554">
        <f>IF(BQ26&lt;&gt;0,ROUND(BQ26*(1-$AX$9)*1.18,2),"")</f>
      </c>
      <c r="AE26" s="561" t="str">
        <f t="shared" si="7"/>
        <v> </v>
      </c>
      <c r="AF26" s="552" t="s">
        <v>101</v>
      </c>
      <c r="AG26" s="553"/>
      <c r="AH26" s="554">
        <f>IF(BS26&lt;&gt;0,ROUND(BS26*(1-$AX$9)*1.18,2),"")</f>
      </c>
      <c r="AI26" s="554">
        <v>827.77</v>
      </c>
      <c r="AJ26" s="561">
        <f t="shared" si="9"/>
        <v>4</v>
      </c>
      <c r="AK26" s="552"/>
      <c r="AL26" s="553"/>
      <c r="AM26" s="554">
        <f>IF(BV26&lt;&gt;0,ROUND(BV26*(1-$AX$9)*1.18,2),"")</f>
      </c>
      <c r="AN26" s="554">
        <f>IF(BW26&lt;&gt;0,ROUND(BW26*(1-$AX$9)*1.18,2),"")</f>
      </c>
      <c r="AO26" s="561" t="str">
        <f t="shared" si="16"/>
        <v> </v>
      </c>
      <c r="AP26" s="552" t="s">
        <v>101</v>
      </c>
      <c r="AQ26" s="553"/>
      <c r="AR26" s="554">
        <f t="shared" si="11"/>
      </c>
      <c r="AS26" s="554">
        <v>1029.963</v>
      </c>
      <c r="AT26" s="561">
        <f t="shared" si="12"/>
        <v>3</v>
      </c>
      <c r="AU26" s="552"/>
      <c r="AV26" s="553"/>
      <c r="AW26" s="554">
        <f t="shared" si="13"/>
      </c>
      <c r="AX26" s="554">
        <f>IF(CC26&lt;&gt;0,ROUND(CC26*(1-$AX$9)*1.18,2),"")</f>
      </c>
      <c r="AY26" s="632" t="str">
        <f t="shared" si="14"/>
        <v> </v>
      </c>
      <c r="AZ26" s="647">
        <f t="shared" si="15"/>
        <v>64</v>
      </c>
      <c r="BA26" s="641">
        <v>0</v>
      </c>
      <c r="BB26" s="9">
        <v>0</v>
      </c>
      <c r="BC26" s="11" t="s">
        <v>35</v>
      </c>
      <c r="BD26" s="9">
        <v>195</v>
      </c>
      <c r="BE26" s="9">
        <v>0</v>
      </c>
      <c r="BF26" s="11">
        <v>8</v>
      </c>
      <c r="BG26" s="9">
        <v>201.5</v>
      </c>
      <c r="BH26" s="9">
        <v>201.5</v>
      </c>
      <c r="BI26" s="11">
        <v>7</v>
      </c>
      <c r="BJ26" s="9">
        <v>295.5</v>
      </c>
      <c r="BK26" s="9">
        <v>295.5</v>
      </c>
      <c r="BL26" s="11">
        <v>7</v>
      </c>
      <c r="BM26" s="9">
        <v>0</v>
      </c>
      <c r="BN26" s="9">
        <v>396</v>
      </c>
      <c r="BO26" s="11">
        <v>5</v>
      </c>
      <c r="BP26" s="9">
        <v>0</v>
      </c>
      <c r="BQ26" s="9">
        <v>0</v>
      </c>
      <c r="BR26" s="11" t="s">
        <v>35</v>
      </c>
      <c r="BS26" s="9">
        <v>0</v>
      </c>
      <c r="BT26" s="9">
        <v>610</v>
      </c>
      <c r="BU26" s="11">
        <v>4</v>
      </c>
      <c r="BV26" s="9">
        <v>0</v>
      </c>
      <c r="BW26" s="9">
        <v>0</v>
      </c>
      <c r="BX26" s="11" t="s">
        <v>35</v>
      </c>
      <c r="BY26" s="9">
        <v>0</v>
      </c>
      <c r="BZ26" s="9">
        <v>759</v>
      </c>
      <c r="CA26" s="11">
        <v>3</v>
      </c>
      <c r="CB26" s="9">
        <v>0</v>
      </c>
      <c r="CC26" s="9">
        <v>0</v>
      </c>
      <c r="CD26" s="643" t="s">
        <v>35</v>
      </c>
    </row>
    <row r="27" spans="1:82" ht="18.75" customHeight="1">
      <c r="A27" s="631">
        <v>70</v>
      </c>
      <c r="B27" s="552"/>
      <c r="C27" s="553"/>
      <c r="D27" s="554">
        <f t="shared" si="0"/>
      </c>
      <c r="E27" s="554">
        <f t="shared" si="0"/>
      </c>
      <c r="F27" s="561" t="str">
        <f t="shared" si="2"/>
        <v> </v>
      </c>
      <c r="G27" s="552"/>
      <c r="H27" s="553"/>
      <c r="I27" s="554">
        <f t="shared" si="1"/>
      </c>
      <c r="J27" s="554">
        <f t="shared" si="1"/>
      </c>
      <c r="K27" s="561" t="str">
        <f t="shared" si="3"/>
        <v> </v>
      </c>
      <c r="L27" s="552" t="s">
        <v>101</v>
      </c>
      <c r="M27" s="553">
        <v>134712</v>
      </c>
      <c r="N27" s="554">
        <f>IF(BG27&lt;&gt;0,ROUND(BG27*(1-$AX$9)*1.18,2),"")</f>
      </c>
      <c r="O27" s="554">
        <v>289.7195</v>
      </c>
      <c r="P27" s="561">
        <f t="shared" si="4"/>
        <v>7</v>
      </c>
      <c r="Q27" s="552" t="s">
        <v>101</v>
      </c>
      <c r="R27" s="553">
        <v>135172</v>
      </c>
      <c r="S27" s="554">
        <v>452.5595</v>
      </c>
      <c r="T27" s="554">
        <v>452.5595</v>
      </c>
      <c r="U27" s="561">
        <f t="shared" si="5"/>
        <v>6</v>
      </c>
      <c r="V27" s="552" t="s">
        <v>101</v>
      </c>
      <c r="W27" s="553">
        <v>135173</v>
      </c>
      <c r="X27" s="554">
        <v>561.798</v>
      </c>
      <c r="Y27" s="554">
        <v>561.798</v>
      </c>
      <c r="Z27" s="561">
        <f t="shared" si="6"/>
        <v>5</v>
      </c>
      <c r="AA27" s="552" t="s">
        <v>101</v>
      </c>
      <c r="AB27" s="553">
        <v>135174</v>
      </c>
      <c r="AC27" s="554">
        <v>704.1105</v>
      </c>
      <c r="AD27" s="554">
        <v>704.1105</v>
      </c>
      <c r="AE27" s="561">
        <f t="shared" si="7"/>
        <v>5</v>
      </c>
      <c r="AF27" s="552" t="s">
        <v>101</v>
      </c>
      <c r="AG27" s="553">
        <v>135175</v>
      </c>
      <c r="AH27" s="554">
        <v>853.553</v>
      </c>
      <c r="AI27" s="554">
        <v>853.553</v>
      </c>
      <c r="AJ27" s="561">
        <f t="shared" si="9"/>
        <v>4</v>
      </c>
      <c r="AK27" s="552" t="s">
        <v>101</v>
      </c>
      <c r="AL27" s="553">
        <v>135176</v>
      </c>
      <c r="AM27" s="554">
        <v>968.898</v>
      </c>
      <c r="AN27" s="554">
        <v>968.898</v>
      </c>
      <c r="AO27" s="561">
        <f t="shared" si="16"/>
        <v>4</v>
      </c>
      <c r="AP27" s="552" t="s">
        <v>101</v>
      </c>
      <c r="AQ27" s="553">
        <v>134718</v>
      </c>
      <c r="AR27" s="554">
        <f t="shared" si="11"/>
      </c>
      <c r="AS27" s="554">
        <v>1049.6395</v>
      </c>
      <c r="AT27" s="561">
        <f t="shared" si="12"/>
        <v>3</v>
      </c>
      <c r="AU27" s="552" t="s">
        <v>101</v>
      </c>
      <c r="AV27" s="553"/>
      <c r="AW27" s="554">
        <f t="shared" si="13"/>
      </c>
      <c r="AX27" s="554">
        <v>1277.6155</v>
      </c>
      <c r="AY27" s="632">
        <f t="shared" si="14"/>
        <v>3</v>
      </c>
      <c r="AZ27" s="647">
        <f t="shared" si="15"/>
        <v>70</v>
      </c>
      <c r="BA27" s="641">
        <v>0</v>
      </c>
      <c r="BB27" s="9">
        <v>0</v>
      </c>
      <c r="BC27" s="11" t="s">
        <v>35</v>
      </c>
      <c r="BD27" s="9">
        <v>0</v>
      </c>
      <c r="BE27" s="9">
        <v>0</v>
      </c>
      <c r="BF27" s="11" t="s">
        <v>35</v>
      </c>
      <c r="BG27" s="9">
        <v>0</v>
      </c>
      <c r="BH27" s="9">
        <v>213.5</v>
      </c>
      <c r="BI27" s="11">
        <v>7</v>
      </c>
      <c r="BJ27" s="9">
        <v>333.5</v>
      </c>
      <c r="BK27" s="9">
        <v>333.5</v>
      </c>
      <c r="BL27" s="11">
        <v>6</v>
      </c>
      <c r="BM27" s="9">
        <v>414</v>
      </c>
      <c r="BN27" s="9">
        <v>414</v>
      </c>
      <c r="BO27" s="11">
        <v>5</v>
      </c>
      <c r="BP27" s="9">
        <v>526.5</v>
      </c>
      <c r="BQ27" s="9">
        <v>526.5</v>
      </c>
      <c r="BR27" s="11">
        <v>5</v>
      </c>
      <c r="BS27" s="9">
        <v>629</v>
      </c>
      <c r="BT27" s="9">
        <v>629</v>
      </c>
      <c r="BU27" s="11">
        <v>4</v>
      </c>
      <c r="BV27" s="9">
        <v>714</v>
      </c>
      <c r="BW27" s="9">
        <v>714</v>
      </c>
      <c r="BX27" s="11">
        <v>4</v>
      </c>
      <c r="BY27" s="9">
        <v>0</v>
      </c>
      <c r="BZ27" s="9">
        <v>773.5</v>
      </c>
      <c r="CA27" s="11">
        <v>3</v>
      </c>
      <c r="CB27" s="9">
        <v>0</v>
      </c>
      <c r="CC27" s="9">
        <v>941.5</v>
      </c>
      <c r="CD27" s="643">
        <v>3</v>
      </c>
    </row>
    <row r="28" spans="1:82" ht="18.75" customHeight="1">
      <c r="A28" s="631">
        <v>76</v>
      </c>
      <c r="B28" s="552" t="s">
        <v>101</v>
      </c>
      <c r="C28" s="553">
        <v>158157</v>
      </c>
      <c r="D28" s="554">
        <f t="shared" si="0"/>
      </c>
      <c r="E28" s="554">
        <v>278.185</v>
      </c>
      <c r="F28" s="561">
        <f t="shared" si="2"/>
        <v>8</v>
      </c>
      <c r="G28" s="552" t="s">
        <v>101</v>
      </c>
      <c r="H28" s="553">
        <v>137264</v>
      </c>
      <c r="I28" s="554">
        <v>280.899</v>
      </c>
      <c r="J28" s="554">
        <f t="shared" si="1"/>
      </c>
      <c r="K28" s="561">
        <f t="shared" si="3"/>
        <v>7</v>
      </c>
      <c r="L28" s="678" t="s">
        <v>100</v>
      </c>
      <c r="M28" s="679">
        <v>135177</v>
      </c>
      <c r="N28" s="680">
        <v>297.183</v>
      </c>
      <c r="O28" s="680">
        <v>297.183</v>
      </c>
      <c r="P28" s="561">
        <f t="shared" si="4"/>
        <v>6</v>
      </c>
      <c r="Q28" s="678" t="s">
        <v>100</v>
      </c>
      <c r="R28" s="679">
        <v>135178</v>
      </c>
      <c r="S28" s="680">
        <v>459.3445</v>
      </c>
      <c r="T28" s="680">
        <v>459.3445</v>
      </c>
      <c r="U28" s="561">
        <f t="shared" si="5"/>
        <v>6</v>
      </c>
      <c r="V28" s="678" t="s">
        <v>100</v>
      </c>
      <c r="W28" s="679">
        <v>135179</v>
      </c>
      <c r="X28" s="680">
        <v>584.1885</v>
      </c>
      <c r="Y28" s="680">
        <v>584.1885</v>
      </c>
      <c r="Z28" s="561">
        <f t="shared" si="6"/>
        <v>5</v>
      </c>
      <c r="AA28" s="552" t="s">
        <v>101</v>
      </c>
      <c r="AB28" s="553">
        <v>135180</v>
      </c>
      <c r="AC28" s="554">
        <v>728.709</v>
      </c>
      <c r="AD28" s="554">
        <v>728.709</v>
      </c>
      <c r="AE28" s="561">
        <f t="shared" si="7"/>
        <v>4</v>
      </c>
      <c r="AF28" s="552" t="s">
        <v>101</v>
      </c>
      <c r="AG28" s="553">
        <v>135181</v>
      </c>
      <c r="AH28" s="554">
        <v>858.981</v>
      </c>
      <c r="AI28" s="554">
        <v>858.981</v>
      </c>
      <c r="AJ28" s="561">
        <f t="shared" si="9"/>
        <v>4</v>
      </c>
      <c r="AK28" s="552" t="s">
        <v>101</v>
      </c>
      <c r="AL28" s="553">
        <v>135182</v>
      </c>
      <c r="AM28" s="554">
        <v>992.6455</v>
      </c>
      <c r="AN28" s="554">
        <v>992.6455</v>
      </c>
      <c r="AO28" s="561">
        <f t="shared" si="16"/>
        <v>3</v>
      </c>
      <c r="AP28" s="552" t="s">
        <v>101</v>
      </c>
      <c r="AQ28" s="553">
        <v>134725</v>
      </c>
      <c r="AR28" s="554">
        <f t="shared" si="11"/>
      </c>
      <c r="AS28" s="554">
        <v>1103.9195</v>
      </c>
      <c r="AT28" s="561">
        <f t="shared" si="12"/>
        <v>3</v>
      </c>
      <c r="AU28" s="552" t="s">
        <v>101</v>
      </c>
      <c r="AV28" s="553">
        <v>134726</v>
      </c>
      <c r="AW28" s="554">
        <f t="shared" si="13"/>
      </c>
      <c r="AX28" s="554">
        <v>1311.5405</v>
      </c>
      <c r="AY28" s="632">
        <f t="shared" si="14"/>
        <v>3</v>
      </c>
      <c r="AZ28" s="647">
        <f t="shared" si="15"/>
        <v>76</v>
      </c>
      <c r="BA28" s="641">
        <v>0</v>
      </c>
      <c r="BB28" s="9">
        <v>205</v>
      </c>
      <c r="BC28" s="11">
        <v>8</v>
      </c>
      <c r="BD28" s="9">
        <v>207</v>
      </c>
      <c r="BE28" s="9">
        <v>0</v>
      </c>
      <c r="BF28" s="11">
        <v>7</v>
      </c>
      <c r="BG28" s="9">
        <v>219</v>
      </c>
      <c r="BH28" s="9">
        <v>219</v>
      </c>
      <c r="BI28" s="11">
        <v>6</v>
      </c>
      <c r="BJ28" s="9">
        <v>338.5</v>
      </c>
      <c r="BK28" s="9">
        <v>338.5</v>
      </c>
      <c r="BL28" s="11">
        <v>6</v>
      </c>
      <c r="BM28" s="9">
        <v>430.5</v>
      </c>
      <c r="BN28" s="9">
        <v>430.5</v>
      </c>
      <c r="BO28" s="11">
        <v>5</v>
      </c>
      <c r="BP28" s="9">
        <v>537</v>
      </c>
      <c r="BQ28" s="9">
        <v>537</v>
      </c>
      <c r="BR28" s="11">
        <v>4</v>
      </c>
      <c r="BS28" s="9">
        <v>633</v>
      </c>
      <c r="BT28" s="9">
        <v>633</v>
      </c>
      <c r="BU28" s="11">
        <v>4</v>
      </c>
      <c r="BV28" s="9">
        <v>731.5</v>
      </c>
      <c r="BW28" s="9">
        <v>731.5</v>
      </c>
      <c r="BX28" s="11">
        <v>3</v>
      </c>
      <c r="BY28" s="9">
        <v>0</v>
      </c>
      <c r="BZ28" s="9">
        <v>813.5</v>
      </c>
      <c r="CA28" s="11">
        <v>3</v>
      </c>
      <c r="CB28" s="9">
        <v>0</v>
      </c>
      <c r="CC28" s="9">
        <v>966.5</v>
      </c>
      <c r="CD28" s="643">
        <v>3</v>
      </c>
    </row>
    <row r="29" spans="1:82" ht="18.75" customHeight="1">
      <c r="A29" s="631">
        <v>83</v>
      </c>
      <c r="B29" s="552" t="s">
        <v>101</v>
      </c>
      <c r="C29" s="553"/>
      <c r="D29" s="554">
        <f t="shared" si="0"/>
      </c>
      <c r="E29" s="554">
        <v>292.4335</v>
      </c>
      <c r="F29" s="561">
        <f t="shared" si="2"/>
        <v>8</v>
      </c>
      <c r="G29" s="552"/>
      <c r="H29" s="553"/>
      <c r="I29" s="554">
        <f t="shared" si="1"/>
      </c>
      <c r="J29" s="554">
        <f t="shared" si="1"/>
      </c>
      <c r="K29" s="561" t="str">
        <f t="shared" si="3"/>
        <v> </v>
      </c>
      <c r="L29" s="552" t="s">
        <v>101</v>
      </c>
      <c r="M29" s="553">
        <v>134727</v>
      </c>
      <c r="N29" s="554">
        <f>IF(BG29&lt;&gt;0,ROUND(BG29*(1-$AX$9)*1.18,2),"")</f>
      </c>
      <c r="O29" s="554">
        <v>316.181</v>
      </c>
      <c r="P29" s="561">
        <f t="shared" si="4"/>
        <v>6</v>
      </c>
      <c r="Q29" s="552" t="s">
        <v>101</v>
      </c>
      <c r="R29" s="553"/>
      <c r="S29" s="554">
        <f>IF(BJ29&lt;&gt;0,ROUND(BJ29*(1-$AX$9)*1.18,2),"")</f>
      </c>
      <c r="T29" s="554">
        <v>474.2715</v>
      </c>
      <c r="U29" s="561">
        <f t="shared" si="5"/>
        <v>5</v>
      </c>
      <c r="V29" s="552" t="s">
        <v>101</v>
      </c>
      <c r="W29" s="553"/>
      <c r="X29" s="554">
        <f>IF(BM29&lt;&gt;0,ROUND(BM29*(1-$AX$9)*1.18,2),"")</f>
      </c>
      <c r="Y29" s="554">
        <v>593.009</v>
      </c>
      <c r="Z29" s="561">
        <f t="shared" si="6"/>
        <v>5</v>
      </c>
      <c r="AA29" s="552" t="s">
        <v>101</v>
      </c>
      <c r="AB29" s="553"/>
      <c r="AC29" s="554">
        <f>IF(BP29&lt;&gt;0,ROUND(BP29*(1-$AX$9)*1.18,2),"")</f>
      </c>
      <c r="AD29" s="554">
        <v>734.8155</v>
      </c>
      <c r="AE29" s="561">
        <f t="shared" si="7"/>
        <v>4</v>
      </c>
      <c r="AF29" s="552" t="s">
        <v>101</v>
      </c>
      <c r="AG29" s="553"/>
      <c r="AH29" s="554">
        <f>IF(BS29&lt;&gt;0,ROUND(BS29*(1-$AX$9)*1.18,2),"")</f>
      </c>
      <c r="AI29" s="554">
        <v>867.8015</v>
      </c>
      <c r="AJ29" s="561">
        <f t="shared" si="9"/>
        <v>4</v>
      </c>
      <c r="AK29" s="552" t="s">
        <v>101</v>
      </c>
      <c r="AL29" s="553"/>
      <c r="AM29" s="554">
        <f>IF(BV29&lt;&gt;0,ROUND(BV29*(1-$AX$9)*1.18,2),"")</f>
      </c>
      <c r="AN29" s="554">
        <v>999.4305</v>
      </c>
      <c r="AO29" s="561">
        <f t="shared" si="16"/>
        <v>3</v>
      </c>
      <c r="AP29" s="552" t="s">
        <v>101</v>
      </c>
      <c r="AQ29" s="553"/>
      <c r="AR29" s="554">
        <f t="shared" si="11"/>
      </c>
      <c r="AS29" s="554">
        <v>1160.9135</v>
      </c>
      <c r="AT29" s="561">
        <f t="shared" si="12"/>
        <v>3</v>
      </c>
      <c r="AU29" s="552" t="s">
        <v>101</v>
      </c>
      <c r="AV29" s="553"/>
      <c r="AW29" s="554">
        <f t="shared" si="13"/>
      </c>
      <c r="AX29" s="554">
        <v>1333.2525</v>
      </c>
      <c r="AY29" s="632">
        <f t="shared" si="14"/>
        <v>3</v>
      </c>
      <c r="AZ29" s="647">
        <f t="shared" si="15"/>
        <v>83</v>
      </c>
      <c r="BA29" s="641">
        <v>0</v>
      </c>
      <c r="BB29" s="9">
        <v>215.5</v>
      </c>
      <c r="BC29" s="11">
        <v>8</v>
      </c>
      <c r="BD29" s="9">
        <v>0</v>
      </c>
      <c r="BE29" s="9">
        <v>0</v>
      </c>
      <c r="BF29" s="11" t="s">
        <v>35</v>
      </c>
      <c r="BG29" s="9">
        <v>0</v>
      </c>
      <c r="BH29" s="9">
        <v>233</v>
      </c>
      <c r="BI29" s="11">
        <v>6</v>
      </c>
      <c r="BJ29" s="9">
        <v>0</v>
      </c>
      <c r="BK29" s="9">
        <v>349.5</v>
      </c>
      <c r="BL29" s="11">
        <v>5</v>
      </c>
      <c r="BM29" s="9">
        <v>0</v>
      </c>
      <c r="BN29" s="9">
        <v>437</v>
      </c>
      <c r="BO29" s="11">
        <v>5</v>
      </c>
      <c r="BP29" s="9">
        <v>0</v>
      </c>
      <c r="BQ29" s="9">
        <v>541.5</v>
      </c>
      <c r="BR29" s="11">
        <v>4</v>
      </c>
      <c r="BS29" s="9">
        <v>0</v>
      </c>
      <c r="BT29" s="9">
        <v>639.5</v>
      </c>
      <c r="BU29" s="11">
        <v>4</v>
      </c>
      <c r="BV29" s="9">
        <v>0</v>
      </c>
      <c r="BW29" s="9">
        <v>736.5</v>
      </c>
      <c r="BX29" s="11">
        <v>3</v>
      </c>
      <c r="BY29" s="9">
        <v>0</v>
      </c>
      <c r="BZ29" s="9">
        <v>855.5</v>
      </c>
      <c r="CA29" s="11">
        <v>3</v>
      </c>
      <c r="CB29" s="9">
        <v>0</v>
      </c>
      <c r="CC29" s="9">
        <v>982.5</v>
      </c>
      <c r="CD29" s="643">
        <v>3</v>
      </c>
    </row>
    <row r="30" spans="1:82" ht="18.75" customHeight="1">
      <c r="A30" s="631">
        <v>89</v>
      </c>
      <c r="B30" s="552" t="s">
        <v>101</v>
      </c>
      <c r="C30" s="553">
        <v>236033</v>
      </c>
      <c r="D30" s="554">
        <f t="shared" si="0"/>
      </c>
      <c r="E30" s="554">
        <v>307.3605</v>
      </c>
      <c r="F30" s="561">
        <f t="shared" si="2"/>
        <v>7</v>
      </c>
      <c r="G30" s="552" t="s">
        <v>101</v>
      </c>
      <c r="H30" s="553">
        <v>137273</v>
      </c>
      <c r="I30" s="554">
        <v>313.467</v>
      </c>
      <c r="J30" s="554">
        <f t="shared" si="1"/>
      </c>
      <c r="K30" s="561">
        <f t="shared" si="3"/>
        <v>6</v>
      </c>
      <c r="L30" s="678" t="s">
        <v>100</v>
      </c>
      <c r="M30" s="679">
        <v>135183</v>
      </c>
      <c r="N30" s="680">
        <v>343.9995</v>
      </c>
      <c r="O30" s="680">
        <v>343.9995</v>
      </c>
      <c r="P30" s="561">
        <f t="shared" si="4"/>
        <v>6</v>
      </c>
      <c r="Q30" s="678" t="s">
        <v>100</v>
      </c>
      <c r="R30" s="679">
        <v>135184</v>
      </c>
      <c r="S30" s="680">
        <v>499.376</v>
      </c>
      <c r="T30" s="680">
        <v>499.376</v>
      </c>
      <c r="U30" s="561">
        <f t="shared" si="5"/>
        <v>5</v>
      </c>
      <c r="V30" s="678" t="s">
        <v>100</v>
      </c>
      <c r="W30" s="679">
        <v>135185</v>
      </c>
      <c r="X30" s="680">
        <v>610.65</v>
      </c>
      <c r="Y30" s="680">
        <v>610.65</v>
      </c>
      <c r="Z30" s="561">
        <f t="shared" si="6"/>
        <v>5</v>
      </c>
      <c r="AA30" s="678" t="s">
        <v>100</v>
      </c>
      <c r="AB30" s="679">
        <v>135186</v>
      </c>
      <c r="AC30" s="680">
        <v>744.993</v>
      </c>
      <c r="AD30" s="680">
        <v>744.993</v>
      </c>
      <c r="AE30" s="561">
        <f t="shared" si="7"/>
        <v>4</v>
      </c>
      <c r="AF30" s="552" t="s">
        <v>100</v>
      </c>
      <c r="AG30" s="553">
        <v>135187</v>
      </c>
      <c r="AH30" s="554">
        <v>875.265</v>
      </c>
      <c r="AI30" s="554">
        <v>875.265</v>
      </c>
      <c r="AJ30" s="561">
        <f t="shared" si="9"/>
        <v>4</v>
      </c>
      <c r="AK30" s="552" t="s">
        <v>100</v>
      </c>
      <c r="AL30" s="553">
        <v>135188</v>
      </c>
      <c r="AM30" s="554">
        <v>1004.18</v>
      </c>
      <c r="AN30" s="554">
        <v>1004.18</v>
      </c>
      <c r="AO30" s="561">
        <f t="shared" si="16"/>
        <v>3</v>
      </c>
      <c r="AP30" s="552" t="s">
        <v>101</v>
      </c>
      <c r="AQ30" s="553">
        <v>134741</v>
      </c>
      <c r="AR30" s="554">
        <f t="shared" si="11"/>
      </c>
      <c r="AS30" s="554">
        <v>1229.442</v>
      </c>
      <c r="AT30" s="561">
        <f t="shared" si="12"/>
        <v>3</v>
      </c>
      <c r="AU30" s="552" t="s">
        <v>101</v>
      </c>
      <c r="AV30" s="553">
        <v>134742</v>
      </c>
      <c r="AW30" s="554">
        <f t="shared" si="13"/>
      </c>
      <c r="AX30" s="554">
        <v>1355.643</v>
      </c>
      <c r="AY30" s="632">
        <f t="shared" si="14"/>
        <v>3</v>
      </c>
      <c r="AZ30" s="647">
        <f t="shared" si="15"/>
        <v>89</v>
      </c>
      <c r="BA30" s="641">
        <v>0</v>
      </c>
      <c r="BB30" s="9">
        <v>226.5</v>
      </c>
      <c r="BC30" s="11">
        <v>7</v>
      </c>
      <c r="BD30" s="9">
        <v>231</v>
      </c>
      <c r="BE30" s="9">
        <v>0</v>
      </c>
      <c r="BF30" s="11">
        <v>6</v>
      </c>
      <c r="BG30" s="9">
        <v>253.5</v>
      </c>
      <c r="BH30" s="9">
        <v>253.5</v>
      </c>
      <c r="BI30" s="11">
        <v>6</v>
      </c>
      <c r="BJ30" s="9">
        <v>368</v>
      </c>
      <c r="BK30" s="9">
        <v>368</v>
      </c>
      <c r="BL30" s="11">
        <v>5</v>
      </c>
      <c r="BM30" s="9">
        <v>450</v>
      </c>
      <c r="BN30" s="9">
        <v>450</v>
      </c>
      <c r="BO30" s="11">
        <v>5</v>
      </c>
      <c r="BP30" s="9">
        <v>549</v>
      </c>
      <c r="BQ30" s="9">
        <v>549</v>
      </c>
      <c r="BR30" s="11">
        <v>4</v>
      </c>
      <c r="BS30" s="9">
        <v>645</v>
      </c>
      <c r="BT30" s="9">
        <v>645</v>
      </c>
      <c r="BU30" s="11">
        <v>4</v>
      </c>
      <c r="BV30" s="9">
        <v>740</v>
      </c>
      <c r="BW30" s="9">
        <v>740</v>
      </c>
      <c r="BX30" s="11">
        <v>3</v>
      </c>
      <c r="BY30" s="9">
        <v>0</v>
      </c>
      <c r="BZ30" s="9">
        <v>906</v>
      </c>
      <c r="CA30" s="11">
        <v>3</v>
      </c>
      <c r="CB30" s="9">
        <v>0</v>
      </c>
      <c r="CC30" s="9">
        <v>999</v>
      </c>
      <c r="CD30" s="643">
        <v>3</v>
      </c>
    </row>
    <row r="31" spans="1:82" ht="18.75" customHeight="1">
      <c r="A31" s="631">
        <v>102</v>
      </c>
      <c r="B31" s="552" t="s">
        <v>101</v>
      </c>
      <c r="C31" s="553">
        <v>236335</v>
      </c>
      <c r="D31" s="554">
        <f t="shared" si="0"/>
      </c>
      <c r="E31" s="554">
        <v>395.5655</v>
      </c>
      <c r="F31" s="561">
        <f t="shared" si="2"/>
        <v>6</v>
      </c>
      <c r="G31" s="552"/>
      <c r="H31" s="553"/>
      <c r="I31" s="554">
        <f t="shared" si="1"/>
      </c>
      <c r="J31" s="554">
        <f t="shared" si="1"/>
      </c>
      <c r="K31" s="561" t="str">
        <f t="shared" si="3"/>
        <v> </v>
      </c>
      <c r="L31" s="552" t="s">
        <v>101</v>
      </c>
      <c r="M31" s="553"/>
      <c r="N31" s="554">
        <f>IF(BG31&lt;&gt;0,ROUND(BG31*(1-$AX$9)*1.18,2),"")</f>
      </c>
      <c r="O31" s="554">
        <v>410.4925</v>
      </c>
      <c r="P31" s="561">
        <f t="shared" si="4"/>
        <v>5</v>
      </c>
      <c r="Q31" s="552" t="s">
        <v>101</v>
      </c>
      <c r="R31" s="553">
        <v>134744</v>
      </c>
      <c r="S31" s="554">
        <f>IF(BJ31&lt;&gt;0,ROUND(BJ31*(1-$AX$9)*1.18,2),"")</f>
      </c>
      <c r="T31" s="554">
        <v>513.6245</v>
      </c>
      <c r="U31" s="561">
        <f t="shared" si="5"/>
        <v>5</v>
      </c>
      <c r="V31" s="552" t="s">
        <v>101</v>
      </c>
      <c r="W31" s="553">
        <v>134745</v>
      </c>
      <c r="X31" s="554">
        <f>IF(BM31&lt;&gt;0,ROUND(BM31*(1-$AX$9)*1.18,2),"")</f>
      </c>
      <c r="Y31" s="554">
        <v>633.719</v>
      </c>
      <c r="Z31" s="561">
        <f t="shared" si="6"/>
        <v>4</v>
      </c>
      <c r="AA31" s="552" t="s">
        <v>101</v>
      </c>
      <c r="AB31" s="553">
        <v>134746</v>
      </c>
      <c r="AC31" s="554">
        <f>IF(BP31&lt;&gt;0,ROUND(BP31*(1-$AX$9)*1.18,2),"")</f>
      </c>
      <c r="AD31" s="554">
        <v>766.705</v>
      </c>
      <c r="AE31" s="561">
        <f t="shared" si="7"/>
        <v>4</v>
      </c>
      <c r="AF31" s="552" t="s">
        <v>101</v>
      </c>
      <c r="AG31" s="553">
        <v>134747</v>
      </c>
      <c r="AH31" s="554">
        <f>IF(BS31&lt;&gt;0,ROUND(BS31*(1-$AX$9)*1.18,2),"")</f>
      </c>
      <c r="AI31" s="554">
        <v>899.0125</v>
      </c>
      <c r="AJ31" s="561">
        <f t="shared" si="9"/>
        <v>3</v>
      </c>
      <c r="AK31" s="552" t="s">
        <v>101</v>
      </c>
      <c r="AL31" s="553">
        <v>134748</v>
      </c>
      <c r="AM31" s="554">
        <f>IF(BV31&lt;&gt;0,ROUND(BV31*(1-$AX$9)*1.18,2),"")</f>
      </c>
      <c r="AN31" s="554">
        <v>1036.0695</v>
      </c>
      <c r="AO31" s="561">
        <f t="shared" si="16"/>
        <v>3</v>
      </c>
      <c r="AP31" s="552" t="s">
        <v>101</v>
      </c>
      <c r="AQ31" s="553">
        <v>134749</v>
      </c>
      <c r="AR31" s="554">
        <f t="shared" si="11"/>
      </c>
      <c r="AS31" s="554">
        <v>1257.2605</v>
      </c>
      <c r="AT31" s="561">
        <f t="shared" si="12"/>
        <v>3</v>
      </c>
      <c r="AU31" s="552" t="s">
        <v>101</v>
      </c>
      <c r="AV31" s="553"/>
      <c r="AW31" s="554">
        <f t="shared" si="13"/>
      </c>
      <c r="AX31" s="554">
        <v>1368.6345</v>
      </c>
      <c r="AY31" s="632">
        <f t="shared" si="14"/>
        <v>3</v>
      </c>
      <c r="AZ31" s="647">
        <f t="shared" si="15"/>
        <v>102</v>
      </c>
      <c r="BA31" s="641">
        <v>0</v>
      </c>
      <c r="BB31" s="9">
        <v>291.5</v>
      </c>
      <c r="BC31" s="11">
        <v>6</v>
      </c>
      <c r="BD31" s="9">
        <v>0</v>
      </c>
      <c r="BE31" s="9">
        <v>0</v>
      </c>
      <c r="BF31" s="11" t="s">
        <v>35</v>
      </c>
      <c r="BG31" s="9">
        <v>0</v>
      </c>
      <c r="BH31" s="9">
        <v>302.5</v>
      </c>
      <c r="BI31" s="11">
        <v>5</v>
      </c>
      <c r="BJ31" s="9">
        <v>0</v>
      </c>
      <c r="BK31" s="9">
        <v>378.5</v>
      </c>
      <c r="BL31" s="11">
        <v>5</v>
      </c>
      <c r="BM31" s="9">
        <v>0</v>
      </c>
      <c r="BN31" s="9">
        <v>467</v>
      </c>
      <c r="BO31" s="11">
        <v>4</v>
      </c>
      <c r="BP31" s="9">
        <v>0</v>
      </c>
      <c r="BQ31" s="9">
        <v>565</v>
      </c>
      <c r="BR31" s="11">
        <v>4</v>
      </c>
      <c r="BS31" s="9">
        <v>0</v>
      </c>
      <c r="BT31" s="9">
        <v>662.5</v>
      </c>
      <c r="BU31" s="11">
        <v>3</v>
      </c>
      <c r="BV31" s="9">
        <v>0</v>
      </c>
      <c r="BW31" s="9">
        <v>763.5</v>
      </c>
      <c r="BX31" s="11">
        <v>3</v>
      </c>
      <c r="BY31" s="9">
        <v>0</v>
      </c>
      <c r="BZ31" s="9">
        <v>926.5</v>
      </c>
      <c r="CA31" s="11">
        <v>3</v>
      </c>
      <c r="CB31" s="9">
        <v>0</v>
      </c>
      <c r="CC31" s="9">
        <v>1008.5</v>
      </c>
      <c r="CD31" s="643">
        <v>3</v>
      </c>
    </row>
    <row r="32" spans="1:82" ht="18.75" customHeight="1">
      <c r="A32" s="631">
        <v>108</v>
      </c>
      <c r="B32" s="552"/>
      <c r="C32" s="553"/>
      <c r="D32" s="554">
        <f t="shared" si="0"/>
      </c>
      <c r="E32" s="554">
        <f t="shared" si="0"/>
      </c>
      <c r="F32" s="561" t="str">
        <f t="shared" si="2"/>
        <v> </v>
      </c>
      <c r="G32" s="552" t="s">
        <v>101</v>
      </c>
      <c r="H32" s="553">
        <v>136982</v>
      </c>
      <c r="I32" s="554">
        <v>408.457</v>
      </c>
      <c r="J32" s="554">
        <f t="shared" si="1"/>
      </c>
      <c r="K32" s="561">
        <f t="shared" si="3"/>
        <v>6</v>
      </c>
      <c r="L32" s="678" t="s">
        <v>100</v>
      </c>
      <c r="M32" s="679">
        <v>135189</v>
      </c>
      <c r="N32" s="680">
        <v>476.9855</v>
      </c>
      <c r="O32" s="680">
        <v>476.9855</v>
      </c>
      <c r="P32" s="561">
        <f t="shared" si="4"/>
        <v>5</v>
      </c>
      <c r="Q32" s="678" t="s">
        <v>100</v>
      </c>
      <c r="R32" s="679">
        <v>135190</v>
      </c>
      <c r="S32" s="680">
        <v>522.445</v>
      </c>
      <c r="T32" s="680">
        <v>544.445</v>
      </c>
      <c r="U32" s="561">
        <f t="shared" si="5"/>
        <v>5</v>
      </c>
      <c r="V32" s="678" t="s">
        <v>100</v>
      </c>
      <c r="W32" s="679">
        <v>135191</v>
      </c>
      <c r="X32" s="680">
        <v>655.431</v>
      </c>
      <c r="Y32" s="680">
        <v>655.431</v>
      </c>
      <c r="Z32" s="561">
        <f t="shared" si="6"/>
        <v>4</v>
      </c>
      <c r="AA32" s="678" t="s">
        <v>100</v>
      </c>
      <c r="AB32" s="679">
        <v>135192</v>
      </c>
      <c r="AC32" s="680">
        <v>787.7385</v>
      </c>
      <c r="AD32" s="680">
        <v>787.7385</v>
      </c>
      <c r="AE32" s="561">
        <f t="shared" si="7"/>
        <v>4</v>
      </c>
      <c r="AF32" s="552" t="s">
        <v>101</v>
      </c>
      <c r="AG32" s="553">
        <v>135193</v>
      </c>
      <c r="AH32" s="554">
        <v>919.3675</v>
      </c>
      <c r="AI32" s="554">
        <v>919.3675</v>
      </c>
      <c r="AJ32" s="561">
        <f t="shared" si="9"/>
        <v>3</v>
      </c>
      <c r="AK32" s="552" t="s">
        <v>101</v>
      </c>
      <c r="AL32" s="553">
        <v>135194</v>
      </c>
      <c r="AM32" s="554">
        <v>1048.2826</v>
      </c>
      <c r="AN32" s="554">
        <v>1048.28</v>
      </c>
      <c r="AO32" s="561">
        <f t="shared" si="16"/>
        <v>3</v>
      </c>
      <c r="AP32" s="552" t="s">
        <v>101</v>
      </c>
      <c r="AQ32" s="553">
        <v>134756</v>
      </c>
      <c r="AR32" s="554">
        <f t="shared" si="11"/>
      </c>
      <c r="AS32" s="554">
        <v>1281.008</v>
      </c>
      <c r="AT32" s="561">
        <f t="shared" si="12"/>
        <v>3</v>
      </c>
      <c r="AU32" s="552" t="s">
        <v>101</v>
      </c>
      <c r="AV32" s="553">
        <v>134757</v>
      </c>
      <c r="AW32" s="554">
        <f t="shared" si="13"/>
      </c>
      <c r="AX32" s="554">
        <v>1386.1755</v>
      </c>
      <c r="AY32" s="632">
        <f t="shared" si="14"/>
        <v>2</v>
      </c>
      <c r="AZ32" s="647">
        <f t="shared" si="15"/>
        <v>108</v>
      </c>
      <c r="BA32" s="641">
        <v>0</v>
      </c>
      <c r="BB32" s="9">
        <v>0</v>
      </c>
      <c r="BC32" s="11" t="s">
        <v>35</v>
      </c>
      <c r="BD32" s="9">
        <v>301</v>
      </c>
      <c r="BE32" s="9">
        <v>0</v>
      </c>
      <c r="BF32" s="11">
        <v>6</v>
      </c>
      <c r="BG32" s="9">
        <v>351.5</v>
      </c>
      <c r="BH32" s="9">
        <v>351.5</v>
      </c>
      <c r="BI32" s="11">
        <v>5</v>
      </c>
      <c r="BJ32" s="9">
        <v>385</v>
      </c>
      <c r="BK32" s="9">
        <v>385</v>
      </c>
      <c r="BL32" s="11">
        <v>5</v>
      </c>
      <c r="BM32" s="9">
        <v>483</v>
      </c>
      <c r="BN32" s="9">
        <v>483</v>
      </c>
      <c r="BO32" s="11">
        <v>4</v>
      </c>
      <c r="BP32" s="9">
        <v>580.5</v>
      </c>
      <c r="BQ32" s="9">
        <v>580.5</v>
      </c>
      <c r="BR32" s="11">
        <v>4</v>
      </c>
      <c r="BS32" s="9">
        <v>677.5</v>
      </c>
      <c r="BT32" s="9">
        <v>677.5</v>
      </c>
      <c r="BU32" s="11">
        <v>3</v>
      </c>
      <c r="BV32" s="9">
        <v>772.5</v>
      </c>
      <c r="BW32" s="9">
        <v>772.5</v>
      </c>
      <c r="BX32" s="11">
        <v>3</v>
      </c>
      <c r="BY32" s="9">
        <v>0</v>
      </c>
      <c r="BZ32" s="9">
        <v>944</v>
      </c>
      <c r="CA32" s="11">
        <v>3</v>
      </c>
      <c r="CB32" s="9">
        <v>0</v>
      </c>
      <c r="CC32" s="9">
        <v>1021.5</v>
      </c>
      <c r="CD32" s="643">
        <v>2</v>
      </c>
    </row>
    <row r="33" spans="1:82" ht="18.75" customHeight="1">
      <c r="A33" s="631">
        <v>114</v>
      </c>
      <c r="B33" s="552"/>
      <c r="C33" s="553"/>
      <c r="D33" s="554">
        <f t="shared" si="0"/>
      </c>
      <c r="E33" s="554">
        <f t="shared" si="0"/>
      </c>
      <c r="F33" s="561" t="str">
        <f t="shared" si="2"/>
        <v> </v>
      </c>
      <c r="G33" s="552" t="s">
        <v>101</v>
      </c>
      <c r="H33" s="553">
        <v>136986</v>
      </c>
      <c r="I33" s="554">
        <v>433.5615</v>
      </c>
      <c r="J33" s="554">
        <f t="shared" si="1"/>
      </c>
      <c r="K33" s="561">
        <f t="shared" si="3"/>
        <v>5</v>
      </c>
      <c r="L33" s="678" t="s">
        <v>100</v>
      </c>
      <c r="M33" s="679">
        <v>135195</v>
      </c>
      <c r="N33" s="680">
        <v>491.9125</v>
      </c>
      <c r="O33" s="680">
        <f>IF(BH33&lt;&gt;0,ROUND(BH33*(1-$AX$9)*1.18,2),"")</f>
      </c>
      <c r="P33" s="561">
        <f t="shared" si="4"/>
        <v>5</v>
      </c>
      <c r="Q33" s="552" t="s">
        <v>101</v>
      </c>
      <c r="R33" s="553">
        <v>135196</v>
      </c>
      <c r="S33" s="554">
        <v>541.443</v>
      </c>
      <c r="T33" s="554">
        <v>541.443</v>
      </c>
      <c r="U33" s="561">
        <f t="shared" si="5"/>
        <v>4</v>
      </c>
      <c r="V33" s="552" t="s">
        <v>101</v>
      </c>
      <c r="W33" s="553">
        <v>135197</v>
      </c>
      <c r="X33" s="554">
        <v>679.1785</v>
      </c>
      <c r="Y33" s="554">
        <v>679.1785</v>
      </c>
      <c r="Z33" s="561">
        <f t="shared" si="6"/>
        <v>4</v>
      </c>
      <c r="AA33" s="552" t="s">
        <v>101</v>
      </c>
      <c r="AB33" s="553">
        <v>135198</v>
      </c>
      <c r="AC33" s="554">
        <v>818.271</v>
      </c>
      <c r="AD33" s="554">
        <v>818.271</v>
      </c>
      <c r="AE33" s="561">
        <f t="shared" si="7"/>
        <v>3</v>
      </c>
      <c r="AF33" s="552" t="s">
        <v>101</v>
      </c>
      <c r="AG33" s="553">
        <v>135199</v>
      </c>
      <c r="AH33" s="554">
        <v>948.543</v>
      </c>
      <c r="AI33" s="554">
        <v>948.543</v>
      </c>
      <c r="AJ33" s="561">
        <f t="shared" si="9"/>
        <v>3</v>
      </c>
      <c r="AK33" s="552" t="s">
        <v>101</v>
      </c>
      <c r="AL33" s="553">
        <v>135200</v>
      </c>
      <c r="AM33" s="554">
        <v>1080.172</v>
      </c>
      <c r="AN33" s="554">
        <v>1080.172</v>
      </c>
      <c r="AO33" s="561">
        <f t="shared" si="16"/>
        <v>3</v>
      </c>
      <c r="AP33" s="552" t="s">
        <v>101</v>
      </c>
      <c r="AQ33" s="553">
        <v>134763</v>
      </c>
      <c r="AR33" s="554">
        <f t="shared" si="11"/>
      </c>
      <c r="AS33" s="554">
        <v>1338.002</v>
      </c>
      <c r="AT33" s="561">
        <f t="shared" si="12"/>
        <v>3</v>
      </c>
      <c r="AU33" s="552" t="s">
        <v>101</v>
      </c>
      <c r="AV33" s="553">
        <v>134764</v>
      </c>
      <c r="AW33" s="554">
        <f t="shared" si="13"/>
      </c>
      <c r="AX33" s="554">
        <v>1453.347</v>
      </c>
      <c r="AY33" s="632">
        <f t="shared" si="14"/>
        <v>2</v>
      </c>
      <c r="AZ33" s="647">
        <f t="shared" si="15"/>
        <v>114</v>
      </c>
      <c r="BA33" s="641">
        <v>0</v>
      </c>
      <c r="BB33" s="9">
        <v>0</v>
      </c>
      <c r="BC33" s="11" t="s">
        <v>35</v>
      </c>
      <c r="BD33" s="9">
        <v>319.5</v>
      </c>
      <c r="BE33" s="9">
        <v>0</v>
      </c>
      <c r="BF33" s="11">
        <v>5</v>
      </c>
      <c r="BG33" s="9">
        <v>362.5</v>
      </c>
      <c r="BH33" s="9">
        <v>0</v>
      </c>
      <c r="BI33" s="11">
        <v>5</v>
      </c>
      <c r="BJ33" s="9">
        <v>399</v>
      </c>
      <c r="BK33" s="9">
        <v>399</v>
      </c>
      <c r="BL33" s="11">
        <v>4</v>
      </c>
      <c r="BM33" s="9">
        <v>500.5</v>
      </c>
      <c r="BN33" s="9">
        <v>500.5</v>
      </c>
      <c r="BO33" s="11">
        <v>4</v>
      </c>
      <c r="BP33" s="9">
        <v>603</v>
      </c>
      <c r="BQ33" s="9">
        <v>603</v>
      </c>
      <c r="BR33" s="11">
        <v>3</v>
      </c>
      <c r="BS33" s="9">
        <v>699</v>
      </c>
      <c r="BT33" s="9">
        <v>699</v>
      </c>
      <c r="BU33" s="11">
        <v>3</v>
      </c>
      <c r="BV33" s="9">
        <v>796</v>
      </c>
      <c r="BW33" s="9">
        <v>796</v>
      </c>
      <c r="BX33" s="11">
        <v>3</v>
      </c>
      <c r="BY33" s="9">
        <v>0</v>
      </c>
      <c r="BZ33" s="9">
        <v>986</v>
      </c>
      <c r="CA33" s="11">
        <v>3</v>
      </c>
      <c r="CB33" s="9">
        <v>0</v>
      </c>
      <c r="CC33" s="9">
        <v>1071</v>
      </c>
      <c r="CD33" s="643">
        <v>2</v>
      </c>
    </row>
    <row r="34" spans="1:82" ht="18.75" customHeight="1">
      <c r="A34" s="631">
        <v>133</v>
      </c>
      <c r="B34" s="552"/>
      <c r="C34" s="553"/>
      <c r="D34" s="554">
        <f t="shared" si="0"/>
      </c>
      <c r="E34" s="554">
        <f t="shared" si="0"/>
      </c>
      <c r="F34" s="561" t="str">
        <f t="shared" si="2"/>
        <v> </v>
      </c>
      <c r="G34" s="552" t="s">
        <v>101</v>
      </c>
      <c r="H34" s="553">
        <v>136998</v>
      </c>
      <c r="I34" s="554">
        <v>453.9165</v>
      </c>
      <c r="J34" s="554">
        <f t="shared" si="1"/>
      </c>
      <c r="K34" s="561">
        <f t="shared" si="3"/>
        <v>5</v>
      </c>
      <c r="L34" s="678" t="s">
        <v>100</v>
      </c>
      <c r="M34" s="679">
        <v>135201</v>
      </c>
      <c r="N34" s="680">
        <v>502.09</v>
      </c>
      <c r="O34" s="680">
        <v>502.09</v>
      </c>
      <c r="P34" s="561">
        <f t="shared" si="4"/>
        <v>4</v>
      </c>
      <c r="Q34" s="678" t="s">
        <v>100</v>
      </c>
      <c r="R34" s="679">
        <v>135202</v>
      </c>
      <c r="S34" s="680">
        <v>585.5455</v>
      </c>
      <c r="T34" s="680">
        <f>IF(BK34&lt;&gt;0,ROUND(BK34*(1-$AX$9)*1.18,2),"")</f>
      </c>
      <c r="U34" s="561">
        <f t="shared" si="5"/>
        <v>4</v>
      </c>
      <c r="V34" s="552" t="s">
        <v>101</v>
      </c>
      <c r="W34" s="553">
        <v>135203</v>
      </c>
      <c r="X34" s="554">
        <v>725.995</v>
      </c>
      <c r="Y34" s="554">
        <v>725.995</v>
      </c>
      <c r="Z34" s="561">
        <f t="shared" si="6"/>
        <v>3</v>
      </c>
      <c r="AA34" s="552" t="s">
        <v>101</v>
      </c>
      <c r="AB34" s="553">
        <v>135204</v>
      </c>
      <c r="AC34" s="554">
        <v>857.624</v>
      </c>
      <c r="AD34" s="554">
        <v>857.624</v>
      </c>
      <c r="AE34" s="561">
        <f t="shared" si="7"/>
        <v>3</v>
      </c>
      <c r="AF34" s="552" t="s">
        <v>101</v>
      </c>
      <c r="AG34" s="553">
        <v>135205</v>
      </c>
      <c r="AH34" s="554">
        <v>989.253</v>
      </c>
      <c r="AI34" s="554">
        <v>989.253</v>
      </c>
      <c r="AJ34" s="561">
        <f t="shared" si="9"/>
        <v>3</v>
      </c>
      <c r="AK34" s="552" t="s">
        <v>101</v>
      </c>
      <c r="AL34" s="553">
        <v>135206</v>
      </c>
      <c r="AM34" s="554">
        <v>1118.168</v>
      </c>
      <c r="AN34" s="554">
        <v>1118.168</v>
      </c>
      <c r="AO34" s="561">
        <f t="shared" si="16"/>
        <v>3</v>
      </c>
      <c r="AP34" s="552" t="s">
        <v>101</v>
      </c>
      <c r="AQ34" s="553">
        <v>134769</v>
      </c>
      <c r="AR34" s="554">
        <f t="shared" si="11"/>
      </c>
      <c r="AS34" s="554">
        <v>1403.8165</v>
      </c>
      <c r="AT34" s="561">
        <f t="shared" si="12"/>
        <v>2</v>
      </c>
      <c r="AU34" s="552" t="s">
        <v>101</v>
      </c>
      <c r="AV34" s="553">
        <v>134770</v>
      </c>
      <c r="AW34" s="554">
        <f t="shared" si="13"/>
      </c>
      <c r="AX34" s="554">
        <v>1512.3765</v>
      </c>
      <c r="AY34" s="632">
        <f t="shared" si="14"/>
        <v>2</v>
      </c>
      <c r="AZ34" s="647">
        <f t="shared" si="15"/>
        <v>133</v>
      </c>
      <c r="BA34" s="641">
        <v>0</v>
      </c>
      <c r="BB34" s="9">
        <v>0</v>
      </c>
      <c r="BC34" s="11" t="s">
        <v>35</v>
      </c>
      <c r="BD34" s="9">
        <v>334.5</v>
      </c>
      <c r="BE34" s="9">
        <v>0</v>
      </c>
      <c r="BF34" s="11">
        <v>5</v>
      </c>
      <c r="BG34" s="9">
        <v>370</v>
      </c>
      <c r="BH34" s="9">
        <v>370</v>
      </c>
      <c r="BI34" s="11">
        <v>4</v>
      </c>
      <c r="BJ34" s="9">
        <v>431.5</v>
      </c>
      <c r="BK34" s="9">
        <v>0</v>
      </c>
      <c r="BL34" s="11">
        <v>4</v>
      </c>
      <c r="BM34" s="9">
        <v>535</v>
      </c>
      <c r="BN34" s="9">
        <v>535</v>
      </c>
      <c r="BO34" s="11">
        <v>3</v>
      </c>
      <c r="BP34" s="9">
        <v>632</v>
      </c>
      <c r="BQ34" s="9">
        <v>632</v>
      </c>
      <c r="BR34" s="11">
        <v>3</v>
      </c>
      <c r="BS34" s="9">
        <v>729</v>
      </c>
      <c r="BT34" s="9">
        <v>729</v>
      </c>
      <c r="BU34" s="11">
        <v>3</v>
      </c>
      <c r="BV34" s="9">
        <v>824</v>
      </c>
      <c r="BW34" s="9">
        <v>824</v>
      </c>
      <c r="BX34" s="11">
        <v>3</v>
      </c>
      <c r="BY34" s="9">
        <v>0</v>
      </c>
      <c r="BZ34" s="9">
        <v>1034.5</v>
      </c>
      <c r="CA34" s="11">
        <v>2</v>
      </c>
      <c r="CB34" s="9">
        <v>0</v>
      </c>
      <c r="CC34" s="9">
        <v>1114.5</v>
      </c>
      <c r="CD34" s="643">
        <v>2</v>
      </c>
    </row>
    <row r="35" spans="1:82" ht="18.75" customHeight="1">
      <c r="A35" s="631">
        <v>140</v>
      </c>
      <c r="B35" s="552"/>
      <c r="C35" s="553"/>
      <c r="D35" s="554">
        <f t="shared" si="0"/>
      </c>
      <c r="E35" s="554">
        <f t="shared" si="0"/>
      </c>
      <c r="F35" s="561" t="str">
        <f t="shared" si="2"/>
        <v> </v>
      </c>
      <c r="G35" s="552"/>
      <c r="H35" s="553"/>
      <c r="I35" s="554">
        <f t="shared" si="1"/>
      </c>
      <c r="J35" s="554">
        <f t="shared" si="1"/>
      </c>
      <c r="K35" s="561" t="str">
        <f t="shared" si="3"/>
        <v> </v>
      </c>
      <c r="L35" s="552"/>
      <c r="M35" s="553"/>
      <c r="N35" s="554">
        <f>IF(BG35&lt;&gt;0,ROUND(BG35*(1-$AX$9)*1.18,2),"")</f>
      </c>
      <c r="O35" s="554">
        <f>IF(BH35&lt;&gt;0,ROUND(BH35*(1-$AX$9)*1.18,2),"")</f>
      </c>
      <c r="P35" s="561" t="str">
        <f t="shared" si="4"/>
        <v> </v>
      </c>
      <c r="Q35" s="552" t="s">
        <v>101</v>
      </c>
      <c r="R35" s="553">
        <v>134771</v>
      </c>
      <c r="S35" s="554">
        <f>IF(BJ35&lt;&gt;0,ROUND(BJ35*(1-$AX$9)*1.18,2),"")</f>
      </c>
      <c r="T35" s="554">
        <v>608.6145</v>
      </c>
      <c r="U35" s="561">
        <f t="shared" si="5"/>
        <v>4</v>
      </c>
      <c r="V35" s="552" t="s">
        <v>101</v>
      </c>
      <c r="W35" s="553"/>
      <c r="X35" s="554">
        <f>IF(BM35&lt;&gt;0,ROUND(BM35*(1-$AX$9)*1.18,2),"")</f>
      </c>
      <c r="Y35" s="554">
        <v>764.6695</v>
      </c>
      <c r="Z35" s="561">
        <f t="shared" si="6"/>
        <v>3</v>
      </c>
      <c r="AA35" s="552" t="s">
        <v>101</v>
      </c>
      <c r="AB35" s="553"/>
      <c r="AC35" s="554">
        <f>IF(BP35&lt;&gt;0,ROUND(BP35*(1-$AX$9)*1.18,2),"")</f>
      </c>
      <c r="AD35" s="554">
        <v>924.7955</v>
      </c>
      <c r="AE35" s="561">
        <f t="shared" si="7"/>
        <v>3</v>
      </c>
      <c r="AF35" s="552" t="s">
        <v>101</v>
      </c>
      <c r="AG35" s="553">
        <v>134773</v>
      </c>
      <c r="AH35" s="554">
        <f>IF(BS35&lt;&gt;0,ROUND(BS35*(1-$AX$9)*1.18,2),"")</f>
      </c>
      <c r="AI35" s="554">
        <v>1058.46</v>
      </c>
      <c r="AJ35" s="561">
        <f t="shared" si="9"/>
        <v>3</v>
      </c>
      <c r="AK35" s="552" t="s">
        <v>101</v>
      </c>
      <c r="AL35" s="553"/>
      <c r="AM35" s="554">
        <f>IF(BV35&lt;&gt;0,ROUND(BV35*(1-$AX$9)*1.18,2),"")</f>
      </c>
      <c r="AN35" s="554">
        <v>1210.444</v>
      </c>
      <c r="AO35" s="561">
        <f t="shared" si="16"/>
        <v>3</v>
      </c>
      <c r="AP35" s="552" t="s">
        <v>101</v>
      </c>
      <c r="AQ35" s="553"/>
      <c r="AR35" s="554">
        <f t="shared" si="11"/>
      </c>
      <c r="AS35" s="554">
        <v>1460.6955</v>
      </c>
      <c r="AT35" s="561">
        <f t="shared" si="12"/>
        <v>2</v>
      </c>
      <c r="AU35" s="552" t="s">
        <v>101</v>
      </c>
      <c r="AV35" s="553"/>
      <c r="AW35" s="554">
        <f t="shared" si="13"/>
      </c>
      <c r="AX35" s="554">
        <v>1554.4435</v>
      </c>
      <c r="AY35" s="632">
        <f t="shared" si="14"/>
        <v>2</v>
      </c>
      <c r="AZ35" s="647">
        <f t="shared" si="15"/>
        <v>140</v>
      </c>
      <c r="BA35" s="641">
        <v>0</v>
      </c>
      <c r="BB35" s="9">
        <v>0</v>
      </c>
      <c r="BC35" s="11" t="s">
        <v>35</v>
      </c>
      <c r="BD35" s="9">
        <v>0</v>
      </c>
      <c r="BE35" s="9">
        <v>0</v>
      </c>
      <c r="BF35" s="11" t="s">
        <v>35</v>
      </c>
      <c r="BG35" s="9">
        <v>0</v>
      </c>
      <c r="BH35" s="9">
        <v>0</v>
      </c>
      <c r="BI35" s="11" t="s">
        <v>35</v>
      </c>
      <c r="BJ35" s="9">
        <v>0</v>
      </c>
      <c r="BK35" s="9">
        <v>448.5</v>
      </c>
      <c r="BL35" s="11">
        <v>4</v>
      </c>
      <c r="BM35" s="9">
        <v>0</v>
      </c>
      <c r="BN35" s="9">
        <v>563.5</v>
      </c>
      <c r="BO35" s="11">
        <v>3</v>
      </c>
      <c r="BP35" s="9">
        <v>0</v>
      </c>
      <c r="BQ35" s="9">
        <v>681.5</v>
      </c>
      <c r="BR35" s="11">
        <v>3</v>
      </c>
      <c r="BS35" s="9">
        <v>0</v>
      </c>
      <c r="BT35" s="9">
        <v>780</v>
      </c>
      <c r="BU35" s="11">
        <v>3</v>
      </c>
      <c r="BV35" s="9">
        <v>0</v>
      </c>
      <c r="BW35" s="9">
        <v>892</v>
      </c>
      <c r="BX35" s="11">
        <v>3</v>
      </c>
      <c r="BY35" s="9">
        <v>0</v>
      </c>
      <c r="BZ35" s="9">
        <v>1076.5</v>
      </c>
      <c r="CA35" s="11">
        <v>2</v>
      </c>
      <c r="CB35" s="9">
        <v>0</v>
      </c>
      <c r="CC35" s="9">
        <v>1145.5</v>
      </c>
      <c r="CD35" s="643">
        <v>2</v>
      </c>
    </row>
    <row r="36" spans="1:82" ht="18.75" customHeight="1">
      <c r="A36" s="631">
        <v>159</v>
      </c>
      <c r="B36" s="552"/>
      <c r="C36" s="553"/>
      <c r="D36" s="554">
        <f t="shared" si="0"/>
      </c>
      <c r="E36" s="554">
        <f t="shared" si="0"/>
      </c>
      <c r="F36" s="561" t="str">
        <f t="shared" si="2"/>
        <v> </v>
      </c>
      <c r="G36" s="552" t="s">
        <v>101</v>
      </c>
      <c r="H36" s="553">
        <v>137019</v>
      </c>
      <c r="I36" s="554">
        <v>508.1965</v>
      </c>
      <c r="J36" s="554">
        <f t="shared" si="1"/>
      </c>
      <c r="K36" s="561">
        <f t="shared" si="3"/>
        <v>4</v>
      </c>
      <c r="L36" s="678" t="s">
        <v>100</v>
      </c>
      <c r="M36" s="679">
        <v>135207</v>
      </c>
      <c r="N36" s="680">
        <v>563.8335</v>
      </c>
      <c r="O36" s="680">
        <v>563.8335</v>
      </c>
      <c r="P36" s="561">
        <f t="shared" si="4"/>
        <v>4</v>
      </c>
      <c r="Q36" s="678" t="s">
        <v>100</v>
      </c>
      <c r="R36" s="679">
        <v>135208</v>
      </c>
      <c r="S36" s="680">
        <v>651.36</v>
      </c>
      <c r="T36" s="680">
        <v>651.36</v>
      </c>
      <c r="U36" s="561">
        <f t="shared" si="5"/>
        <v>3</v>
      </c>
      <c r="V36" s="678" t="s">
        <v>100</v>
      </c>
      <c r="W36" s="679">
        <v>135209</v>
      </c>
      <c r="X36" s="680">
        <v>803.344</v>
      </c>
      <c r="Y36" s="680">
        <v>803.344</v>
      </c>
      <c r="Z36" s="561">
        <f t="shared" si="6"/>
        <v>3</v>
      </c>
      <c r="AA36" s="552" t="s">
        <v>101</v>
      </c>
      <c r="AB36" s="553">
        <v>135210</v>
      </c>
      <c r="AC36" s="554">
        <v>966.184</v>
      </c>
      <c r="AD36" s="554">
        <v>966.184</v>
      </c>
      <c r="AE36" s="561">
        <f t="shared" si="7"/>
        <v>3</v>
      </c>
      <c r="AF36" s="552" t="s">
        <v>101</v>
      </c>
      <c r="AG36" s="553">
        <v>135211</v>
      </c>
      <c r="AH36" s="554">
        <v>1095.099</v>
      </c>
      <c r="AI36" s="554">
        <v>1095.099</v>
      </c>
      <c r="AJ36" s="561">
        <f t="shared" si="9"/>
        <v>3</v>
      </c>
      <c r="AK36" s="552" t="s">
        <v>101</v>
      </c>
      <c r="AL36" s="553">
        <v>135212</v>
      </c>
      <c r="AM36" s="554">
        <v>1226.728</v>
      </c>
      <c r="AN36" s="554">
        <v>1226.728</v>
      </c>
      <c r="AO36" s="561">
        <f t="shared" si="16"/>
        <v>2</v>
      </c>
      <c r="AP36" s="552" t="s">
        <v>101</v>
      </c>
      <c r="AQ36" s="553">
        <v>134783</v>
      </c>
      <c r="AR36" s="554">
        <f t="shared" si="11"/>
      </c>
      <c r="AS36" s="554">
        <v>1515.0905</v>
      </c>
      <c r="AT36" s="561">
        <f t="shared" si="12"/>
        <v>2</v>
      </c>
      <c r="AU36" s="552" t="s">
        <v>101</v>
      </c>
      <c r="AV36" s="553">
        <v>134784</v>
      </c>
      <c r="AW36" s="554">
        <f t="shared" si="13"/>
      </c>
      <c r="AX36" s="554">
        <v>1640.613</v>
      </c>
      <c r="AY36" s="632">
        <f t="shared" si="14"/>
        <v>2</v>
      </c>
      <c r="AZ36" s="647">
        <f t="shared" si="15"/>
        <v>159</v>
      </c>
      <c r="BA36" s="641">
        <v>0</v>
      </c>
      <c r="BB36" s="9">
        <v>0</v>
      </c>
      <c r="BC36" s="11" t="s">
        <v>35</v>
      </c>
      <c r="BD36" s="9">
        <v>374.5</v>
      </c>
      <c r="BE36" s="9">
        <v>0</v>
      </c>
      <c r="BF36" s="11">
        <v>4</v>
      </c>
      <c r="BG36" s="9">
        <v>415.5</v>
      </c>
      <c r="BH36" s="9">
        <v>415.5</v>
      </c>
      <c r="BI36" s="11">
        <v>4</v>
      </c>
      <c r="BJ36" s="9">
        <v>480</v>
      </c>
      <c r="BK36" s="9">
        <v>480</v>
      </c>
      <c r="BL36" s="11">
        <v>3</v>
      </c>
      <c r="BM36" s="9">
        <v>592</v>
      </c>
      <c r="BN36" s="9">
        <v>592</v>
      </c>
      <c r="BO36" s="11">
        <v>3</v>
      </c>
      <c r="BP36" s="9">
        <v>712</v>
      </c>
      <c r="BQ36" s="9">
        <v>712</v>
      </c>
      <c r="BR36" s="11">
        <v>3</v>
      </c>
      <c r="BS36" s="9">
        <v>807</v>
      </c>
      <c r="BT36" s="9">
        <v>807</v>
      </c>
      <c r="BU36" s="11">
        <v>3</v>
      </c>
      <c r="BV36" s="9">
        <v>904</v>
      </c>
      <c r="BW36" s="9">
        <v>904</v>
      </c>
      <c r="BX36" s="11">
        <v>2</v>
      </c>
      <c r="BY36" s="9">
        <v>0</v>
      </c>
      <c r="BZ36" s="9">
        <v>1116.5</v>
      </c>
      <c r="CA36" s="11">
        <v>2</v>
      </c>
      <c r="CB36" s="9">
        <v>0</v>
      </c>
      <c r="CC36" s="9">
        <v>1209</v>
      </c>
      <c r="CD36" s="643">
        <v>2</v>
      </c>
    </row>
    <row r="37" spans="1:82" ht="18.75" customHeight="1">
      <c r="A37" s="631">
        <v>169</v>
      </c>
      <c r="B37" s="552"/>
      <c r="C37" s="553"/>
      <c r="D37" s="554">
        <f t="shared" si="0"/>
      </c>
      <c r="E37" s="554">
        <f t="shared" si="0"/>
      </c>
      <c r="F37" s="561" t="str">
        <f t="shared" si="2"/>
        <v> </v>
      </c>
      <c r="G37" s="552" t="s">
        <v>101</v>
      </c>
      <c r="H37" s="553"/>
      <c r="I37" s="554">
        <v>531.2655</v>
      </c>
      <c r="J37" s="554">
        <f t="shared" si="1"/>
      </c>
      <c r="K37" s="561">
        <f t="shared" si="3"/>
        <v>4</v>
      </c>
      <c r="L37" s="552" t="s">
        <v>101</v>
      </c>
      <c r="M37" s="553">
        <v>135213</v>
      </c>
      <c r="N37" s="554">
        <v>591.652</v>
      </c>
      <c r="O37" s="554">
        <f>IF(BH37&lt;&gt;0,ROUND(BH37*(1-$AX$9)*1.18,2),"")</f>
      </c>
      <c r="P37" s="561">
        <f t="shared" si="4"/>
        <v>4</v>
      </c>
      <c r="Q37" s="552" t="s">
        <v>101</v>
      </c>
      <c r="R37" s="553">
        <v>135214</v>
      </c>
      <c r="S37" s="554">
        <v>681.8925</v>
      </c>
      <c r="T37" s="554">
        <v>681.8925</v>
      </c>
      <c r="U37" s="561">
        <f t="shared" si="5"/>
        <v>3</v>
      </c>
      <c r="V37" s="552" t="s">
        <v>101</v>
      </c>
      <c r="W37" s="553">
        <v>135215</v>
      </c>
      <c r="X37" s="554">
        <v>843.3755</v>
      </c>
      <c r="Y37" s="554">
        <v>843.3755</v>
      </c>
      <c r="Z37" s="561">
        <f t="shared" si="6"/>
        <v>3</v>
      </c>
      <c r="AA37" s="552" t="s">
        <v>101</v>
      </c>
      <c r="AB37" s="553">
        <v>135216</v>
      </c>
      <c r="AC37" s="554">
        <v>1010.2865</v>
      </c>
      <c r="AD37" s="554">
        <v>1010.2865</v>
      </c>
      <c r="AE37" s="561">
        <f t="shared" si="7"/>
        <v>3</v>
      </c>
      <c r="AF37" s="552" t="s">
        <v>101</v>
      </c>
      <c r="AG37" s="553">
        <v>135217</v>
      </c>
      <c r="AH37" s="554">
        <v>1143.2725</v>
      </c>
      <c r="AI37" s="554">
        <v>1143.2725</v>
      </c>
      <c r="AJ37" s="561">
        <f t="shared" si="9"/>
        <v>2</v>
      </c>
      <c r="AK37" s="552" t="s">
        <v>101</v>
      </c>
      <c r="AL37" s="553">
        <v>135218</v>
      </c>
      <c r="AM37" s="554">
        <v>1279.651</v>
      </c>
      <c r="AN37" s="554">
        <v>1279.651</v>
      </c>
      <c r="AO37" s="561">
        <f t="shared" si="16"/>
        <v>2</v>
      </c>
      <c r="AP37" s="552" t="s">
        <v>101</v>
      </c>
      <c r="AQ37" s="553"/>
      <c r="AR37" s="554">
        <f t="shared" si="11"/>
      </c>
      <c r="AS37" s="554">
        <v>1565.978</v>
      </c>
      <c r="AT37" s="561">
        <f t="shared" si="12"/>
        <v>2</v>
      </c>
      <c r="AU37" s="552" t="s">
        <v>101</v>
      </c>
      <c r="AV37" s="553"/>
      <c r="AW37" s="554">
        <f t="shared" si="13"/>
      </c>
      <c r="AX37" s="554">
        <v>1719.9975</v>
      </c>
      <c r="AY37" s="632">
        <f t="shared" si="14"/>
        <v>2</v>
      </c>
      <c r="AZ37" s="647">
        <f t="shared" si="15"/>
        <v>169</v>
      </c>
      <c r="BA37" s="641">
        <v>0</v>
      </c>
      <c r="BB37" s="9">
        <v>0</v>
      </c>
      <c r="BC37" s="11" t="s">
        <v>35</v>
      </c>
      <c r="BD37" s="9">
        <v>391.5</v>
      </c>
      <c r="BE37" s="9">
        <v>0</v>
      </c>
      <c r="BF37" s="11">
        <v>4</v>
      </c>
      <c r="BG37" s="9">
        <v>436</v>
      </c>
      <c r="BH37" s="9">
        <v>0</v>
      </c>
      <c r="BI37" s="11">
        <v>4</v>
      </c>
      <c r="BJ37" s="9">
        <v>502.5</v>
      </c>
      <c r="BK37" s="9">
        <v>502.5</v>
      </c>
      <c r="BL37" s="11">
        <v>3</v>
      </c>
      <c r="BM37" s="9">
        <v>621.5</v>
      </c>
      <c r="BN37" s="9">
        <v>621.5</v>
      </c>
      <c r="BO37" s="11">
        <v>3</v>
      </c>
      <c r="BP37" s="9">
        <v>744.5</v>
      </c>
      <c r="BQ37" s="9">
        <v>744.5</v>
      </c>
      <c r="BR37" s="11">
        <v>3</v>
      </c>
      <c r="BS37" s="9">
        <v>842.5</v>
      </c>
      <c r="BT37" s="9">
        <v>842.5</v>
      </c>
      <c r="BU37" s="11">
        <v>2</v>
      </c>
      <c r="BV37" s="9">
        <v>943</v>
      </c>
      <c r="BW37" s="9">
        <v>943</v>
      </c>
      <c r="BX37" s="11">
        <v>2</v>
      </c>
      <c r="BY37" s="9">
        <v>0</v>
      </c>
      <c r="BZ37" s="9">
        <v>1154</v>
      </c>
      <c r="CA37" s="11">
        <v>2</v>
      </c>
      <c r="CB37" s="9">
        <v>0</v>
      </c>
      <c r="CC37" s="9">
        <v>1267.5</v>
      </c>
      <c r="CD37" s="643">
        <v>2</v>
      </c>
    </row>
    <row r="38" spans="1:82" ht="18.75" customHeight="1">
      <c r="A38" s="631">
        <v>194</v>
      </c>
      <c r="B38" s="552"/>
      <c r="C38" s="553"/>
      <c r="D38" s="554">
        <f t="shared" si="0"/>
      </c>
      <c r="E38" s="554">
        <f t="shared" si="0"/>
      </c>
      <c r="F38" s="561" t="str">
        <f t="shared" si="2"/>
        <v> </v>
      </c>
      <c r="G38" s="552"/>
      <c r="H38" s="553"/>
      <c r="I38" s="554">
        <f t="shared" si="1"/>
      </c>
      <c r="J38" s="554">
        <f t="shared" si="1"/>
      </c>
      <c r="K38" s="561" t="str">
        <f t="shared" si="3"/>
        <v> </v>
      </c>
      <c r="L38" s="552" t="s">
        <v>101</v>
      </c>
      <c r="M38" s="553"/>
      <c r="N38" s="554">
        <f>IF(BG38&lt;&gt;0,ROUND(BG38*(1-$AX$9)*1.18,2),"")</f>
      </c>
      <c r="O38" s="554">
        <v>660.1805</v>
      </c>
      <c r="P38" s="561">
        <f t="shared" si="4"/>
        <v>3</v>
      </c>
      <c r="Q38" s="552" t="s">
        <v>101</v>
      </c>
      <c r="R38" s="553"/>
      <c r="S38" s="554">
        <f>IF(BJ38&lt;&gt;0,ROUND(BJ38*(1-$AX$9)*1.18,2),"")</f>
      </c>
      <c r="T38" s="554">
        <v>740.922</v>
      </c>
      <c r="U38" s="561">
        <f t="shared" si="5"/>
        <v>3</v>
      </c>
      <c r="V38" s="552" t="s">
        <v>101</v>
      </c>
      <c r="W38" s="553">
        <v>134794</v>
      </c>
      <c r="X38" s="554">
        <f>IF(BM38&lt;&gt;0,ROUND(BM38*(1-$AX$9)*1.18,2),"")</f>
      </c>
      <c r="Y38" s="554">
        <v>956.0065</v>
      </c>
      <c r="Z38" s="561">
        <f t="shared" si="6"/>
        <v>3</v>
      </c>
      <c r="AA38" s="552" t="s">
        <v>101</v>
      </c>
      <c r="AB38" s="553"/>
      <c r="AC38" s="554">
        <f>IF(BP38&lt;&gt;0,ROUND(BP38*(1-$AX$9)*1.18,2),"")</f>
      </c>
      <c r="AD38" s="554">
        <v>1110.7045</v>
      </c>
      <c r="AE38" s="561">
        <f t="shared" si="7"/>
        <v>2</v>
      </c>
      <c r="AF38" s="552" t="s">
        <v>101</v>
      </c>
      <c r="AG38" s="553">
        <v>134796</v>
      </c>
      <c r="AH38" s="554">
        <f>IF(BS38&lt;&gt;0,ROUND(BS38*(1-$AX$9)*1.18,2),"")</f>
      </c>
      <c r="AI38" s="554">
        <v>1244.369</v>
      </c>
      <c r="AJ38" s="561">
        <f t="shared" si="9"/>
        <v>2</v>
      </c>
      <c r="AK38" s="552" t="s">
        <v>101</v>
      </c>
      <c r="AL38" s="553"/>
      <c r="AM38" s="554">
        <f>IF(BV38&lt;&gt;0,ROUND(BV38*(1-$AX$9)*1.18,2),"")</f>
      </c>
      <c r="AN38" s="554">
        <v>1428.921</v>
      </c>
      <c r="AO38" s="561">
        <f t="shared" si="16"/>
        <v>2</v>
      </c>
      <c r="AP38" s="552" t="s">
        <v>101</v>
      </c>
      <c r="AQ38" s="553">
        <v>134789</v>
      </c>
      <c r="AR38" s="554">
        <f t="shared" si="11"/>
      </c>
      <c r="AS38" s="554">
        <v>1627.7215</v>
      </c>
      <c r="AT38" s="561">
        <f t="shared" si="12"/>
        <v>2</v>
      </c>
      <c r="AU38" s="552" t="s">
        <v>101</v>
      </c>
      <c r="AV38" s="553"/>
      <c r="AW38" s="554">
        <f t="shared" si="13"/>
      </c>
      <c r="AX38" s="554">
        <v>1803.453</v>
      </c>
      <c r="AY38" s="632">
        <f t="shared" si="14"/>
        <v>2</v>
      </c>
      <c r="AZ38" s="647">
        <f t="shared" si="15"/>
        <v>194</v>
      </c>
      <c r="BA38" s="641">
        <v>0</v>
      </c>
      <c r="BB38" s="9">
        <v>0</v>
      </c>
      <c r="BC38" s="11" t="s">
        <v>35</v>
      </c>
      <c r="BD38" s="9">
        <v>0</v>
      </c>
      <c r="BE38" s="9">
        <v>0</v>
      </c>
      <c r="BF38" s="11" t="s">
        <v>35</v>
      </c>
      <c r="BG38" s="9">
        <v>0</v>
      </c>
      <c r="BH38" s="9">
        <v>486.5</v>
      </c>
      <c r="BI38" s="11">
        <v>3</v>
      </c>
      <c r="BJ38" s="9">
        <v>0</v>
      </c>
      <c r="BK38" s="9">
        <v>546</v>
      </c>
      <c r="BL38" s="11">
        <v>3</v>
      </c>
      <c r="BM38" s="9">
        <v>0</v>
      </c>
      <c r="BN38" s="9">
        <v>704.5</v>
      </c>
      <c r="BO38" s="11">
        <v>3</v>
      </c>
      <c r="BP38" s="9">
        <v>0</v>
      </c>
      <c r="BQ38" s="9">
        <v>818.5</v>
      </c>
      <c r="BR38" s="11">
        <v>2</v>
      </c>
      <c r="BS38" s="9">
        <v>0</v>
      </c>
      <c r="BT38" s="9">
        <v>917</v>
      </c>
      <c r="BU38" s="11">
        <v>2</v>
      </c>
      <c r="BV38" s="9">
        <v>0</v>
      </c>
      <c r="BW38" s="9">
        <v>1053</v>
      </c>
      <c r="BX38" s="11">
        <v>2</v>
      </c>
      <c r="BY38" s="9">
        <v>0</v>
      </c>
      <c r="BZ38" s="9">
        <v>1199.5</v>
      </c>
      <c r="CA38" s="11">
        <v>2</v>
      </c>
      <c r="CB38" s="9">
        <v>0</v>
      </c>
      <c r="CC38" s="9">
        <v>1329</v>
      </c>
      <c r="CD38" s="643">
        <v>2</v>
      </c>
    </row>
    <row r="39" spans="1:82" ht="18.75" customHeight="1">
      <c r="A39" s="631">
        <v>205</v>
      </c>
      <c r="B39" s="552"/>
      <c r="C39" s="553"/>
      <c r="D39" s="554">
        <f t="shared" si="0"/>
      </c>
      <c r="E39" s="554">
        <f t="shared" si="0"/>
      </c>
      <c r="F39" s="561" t="str">
        <f t="shared" si="2"/>
        <v> </v>
      </c>
      <c r="G39" s="552"/>
      <c r="H39" s="553"/>
      <c r="I39" s="554">
        <f t="shared" si="1"/>
      </c>
      <c r="J39" s="554">
        <f t="shared" si="1"/>
      </c>
      <c r="K39" s="561" t="str">
        <f t="shared" si="3"/>
        <v> </v>
      </c>
      <c r="L39" s="552" t="s">
        <v>101</v>
      </c>
      <c r="M39" s="553"/>
      <c r="N39" s="554">
        <f>IF(BG39&lt;&gt;0,ROUND(BG39*(1-$AX$9)*1.18,2),"")</f>
      </c>
      <c r="O39" s="554">
        <v>747.707</v>
      </c>
      <c r="P39" s="561">
        <f t="shared" si="4"/>
        <v>3</v>
      </c>
      <c r="Q39" s="552" t="s">
        <v>101</v>
      </c>
      <c r="R39" s="553"/>
      <c r="S39" s="554">
        <f>IF(BJ39&lt;&gt;0,ROUND(BJ39*(1-$AX$9)*1.18,2),"")</f>
      </c>
      <c r="T39" s="554">
        <v>796.559</v>
      </c>
      <c r="U39" s="561">
        <f t="shared" si="5"/>
        <v>3</v>
      </c>
      <c r="V39" s="552" t="s">
        <v>101</v>
      </c>
      <c r="W39" s="553">
        <v>134802</v>
      </c>
      <c r="X39" s="554">
        <f>IF(BM39&lt;&gt;0,ROUND(BM39*(1-$AX$9)*1.18,2),"")</f>
      </c>
      <c r="Y39" s="554">
        <v>991.2885</v>
      </c>
      <c r="Z39" s="561">
        <f t="shared" si="6"/>
        <v>2</v>
      </c>
      <c r="AA39" s="552" t="s">
        <v>101</v>
      </c>
      <c r="AB39" s="553"/>
      <c r="AC39" s="554">
        <f>IF(BP39&lt;&gt;0,ROUND(BP39*(1-$AX$9)*1.18,2),"")</f>
      </c>
      <c r="AD39" s="554">
        <v>1171.091</v>
      </c>
      <c r="AE39" s="561">
        <f t="shared" si="7"/>
        <v>2</v>
      </c>
      <c r="AF39" s="552" t="s">
        <v>101</v>
      </c>
      <c r="AG39" s="553"/>
      <c r="AH39" s="554">
        <f>IF(BS39&lt;&gt;0,ROUND(BS39*(1-$AX$9)*1.18,2),"")</f>
      </c>
      <c r="AI39" s="554">
        <v>154.077</v>
      </c>
      <c r="AJ39" s="561">
        <f t="shared" si="9"/>
        <v>2</v>
      </c>
      <c r="AK39" s="552" t="s">
        <v>101</v>
      </c>
      <c r="AL39" s="553"/>
      <c r="AM39" s="554">
        <f>IF(BV39&lt;&gt;0,ROUND(BV39*(1-$AX$9)*1.18,2),"")</f>
      </c>
      <c r="AN39" s="554">
        <v>1488.4515</v>
      </c>
      <c r="AO39" s="561">
        <f t="shared" si="16"/>
        <v>2</v>
      </c>
      <c r="AP39" s="552" t="s">
        <v>101</v>
      </c>
      <c r="AQ39" s="553"/>
      <c r="AR39" s="554">
        <f t="shared" si="11"/>
      </c>
      <c r="AS39" s="554">
        <v>1692.179</v>
      </c>
      <c r="AT39" s="561">
        <f t="shared" si="12"/>
        <v>2</v>
      </c>
      <c r="AU39" s="552" t="s">
        <v>101</v>
      </c>
      <c r="AV39" s="553"/>
      <c r="AW39" s="554">
        <f t="shared" si="13"/>
      </c>
      <c r="AX39" s="554">
        <v>1918.1195</v>
      </c>
      <c r="AY39" s="632">
        <f t="shared" si="14"/>
        <v>2</v>
      </c>
      <c r="AZ39" s="647">
        <f t="shared" si="15"/>
        <v>205</v>
      </c>
      <c r="BA39" s="641">
        <v>0</v>
      </c>
      <c r="BB39" s="9">
        <v>0</v>
      </c>
      <c r="BC39" s="11" t="s">
        <v>35</v>
      </c>
      <c r="BD39" s="9">
        <v>0</v>
      </c>
      <c r="BE39" s="9">
        <v>0</v>
      </c>
      <c r="BF39" s="11" t="s">
        <v>35</v>
      </c>
      <c r="BG39" s="9">
        <v>0</v>
      </c>
      <c r="BH39" s="9">
        <v>551</v>
      </c>
      <c r="BI39" s="11">
        <v>3</v>
      </c>
      <c r="BJ39" s="9">
        <v>0</v>
      </c>
      <c r="BK39" s="9">
        <v>587</v>
      </c>
      <c r="BL39" s="11">
        <v>3</v>
      </c>
      <c r="BM39" s="9">
        <v>0</v>
      </c>
      <c r="BN39" s="9">
        <v>730.5</v>
      </c>
      <c r="BO39" s="11">
        <v>2</v>
      </c>
      <c r="BP39" s="9">
        <v>0</v>
      </c>
      <c r="BQ39" s="9">
        <v>863</v>
      </c>
      <c r="BR39" s="11">
        <v>2</v>
      </c>
      <c r="BS39" s="9">
        <v>0</v>
      </c>
      <c r="BT39" s="9">
        <v>961</v>
      </c>
      <c r="BU39" s="11">
        <v>2</v>
      </c>
      <c r="BV39" s="9">
        <v>0</v>
      </c>
      <c r="BW39" s="9">
        <v>1089.5</v>
      </c>
      <c r="BX39" s="11">
        <v>2</v>
      </c>
      <c r="BY39" s="9">
        <v>0</v>
      </c>
      <c r="BZ39" s="9">
        <v>1247</v>
      </c>
      <c r="CA39" s="11">
        <v>2</v>
      </c>
      <c r="CB39" s="9">
        <v>0</v>
      </c>
      <c r="CC39" s="9">
        <v>1413.5</v>
      </c>
      <c r="CD39" s="643">
        <v>2</v>
      </c>
    </row>
    <row r="40" spans="1:82" ht="18.75" customHeight="1">
      <c r="A40" s="631">
        <v>219</v>
      </c>
      <c r="B40" s="552"/>
      <c r="C40" s="553"/>
      <c r="D40" s="554">
        <f t="shared" si="0"/>
      </c>
      <c r="E40" s="554">
        <f t="shared" si="0"/>
      </c>
      <c r="F40" s="561" t="str">
        <f t="shared" si="2"/>
        <v> </v>
      </c>
      <c r="G40" s="552" t="s">
        <v>101</v>
      </c>
      <c r="H40" s="553">
        <v>137053</v>
      </c>
      <c r="I40" s="554">
        <v>676.4645</v>
      </c>
      <c r="J40" s="554">
        <f t="shared" si="1"/>
      </c>
      <c r="K40" s="561">
        <f t="shared" si="3"/>
        <v>3</v>
      </c>
      <c r="L40" s="678" t="s">
        <v>100</v>
      </c>
      <c r="M40" s="679">
        <v>135219</v>
      </c>
      <c r="N40" s="680">
        <v>751.0995</v>
      </c>
      <c r="O40" s="680">
        <f>IF(BH40&lt;&gt;0,ROUND(BH40*(1-$AX$9)*1.18,2),"")</f>
      </c>
      <c r="P40" s="561">
        <f t="shared" si="4"/>
        <v>3</v>
      </c>
      <c r="Q40" s="552" t="s">
        <v>101</v>
      </c>
      <c r="R40" s="553">
        <v>135220</v>
      </c>
      <c r="S40" s="554">
        <v>857.624</v>
      </c>
      <c r="T40" s="554">
        <v>857.624</v>
      </c>
      <c r="U40" s="561">
        <f t="shared" si="5"/>
        <v>3</v>
      </c>
      <c r="V40" s="678" t="s">
        <v>100</v>
      </c>
      <c r="W40" s="679">
        <v>135221</v>
      </c>
      <c r="X40" s="680">
        <v>1062.531</v>
      </c>
      <c r="Y40" s="680">
        <v>1062.531</v>
      </c>
      <c r="Z40" s="561">
        <f t="shared" si="6"/>
        <v>2</v>
      </c>
      <c r="AA40" s="552" t="s">
        <v>101</v>
      </c>
      <c r="AB40" s="553">
        <v>135222</v>
      </c>
      <c r="AC40" s="554">
        <v>1262.01</v>
      </c>
      <c r="AD40" s="554">
        <v>1262.01</v>
      </c>
      <c r="AE40" s="561">
        <f t="shared" si="7"/>
        <v>2</v>
      </c>
      <c r="AF40" s="552" t="s">
        <v>101</v>
      </c>
      <c r="AG40" s="553">
        <v>134811</v>
      </c>
      <c r="AH40" s="554">
        <f>IF(BS40&lt;&gt;0,ROUND(BS40*(1-$AX$9)*1.18,2),"")</f>
      </c>
      <c r="AI40" s="554">
        <v>1460.8105</v>
      </c>
      <c r="AJ40" s="561">
        <f t="shared" si="9"/>
        <v>2</v>
      </c>
      <c r="AK40" s="552" t="s">
        <v>101</v>
      </c>
      <c r="AL40" s="553">
        <v>134812</v>
      </c>
      <c r="AM40" s="554">
        <f>IF(BV40&lt;&gt;0,ROUND(BV40*(1-$AX$9)*1.18,2),"")</f>
      </c>
      <c r="AN40" s="554">
        <v>1548.337</v>
      </c>
      <c r="AO40" s="561">
        <f t="shared" si="16"/>
        <v>2</v>
      </c>
      <c r="AP40" s="552" t="s">
        <v>101</v>
      </c>
      <c r="AQ40" s="553"/>
      <c r="AR40" s="554">
        <f t="shared" si="11"/>
      </c>
      <c r="AS40" s="554">
        <v>1781.0625</v>
      </c>
      <c r="AT40" s="561">
        <f t="shared" si="12"/>
        <v>2</v>
      </c>
      <c r="AU40" s="552" t="s">
        <v>101</v>
      </c>
      <c r="AV40" s="553">
        <v>134813</v>
      </c>
      <c r="AW40" s="554">
        <f t="shared" si="13"/>
      </c>
      <c r="AX40" s="554">
        <v>2033.4645</v>
      </c>
      <c r="AY40" s="632">
        <f t="shared" si="14"/>
        <v>2</v>
      </c>
      <c r="AZ40" s="647">
        <f t="shared" si="15"/>
        <v>219</v>
      </c>
      <c r="BA40" s="641">
        <v>0</v>
      </c>
      <c r="BB40" s="9">
        <v>0</v>
      </c>
      <c r="BC40" s="11" t="s">
        <v>35</v>
      </c>
      <c r="BD40" s="9">
        <v>498.5</v>
      </c>
      <c r="BE40" s="9">
        <v>0</v>
      </c>
      <c r="BF40" s="11">
        <v>3</v>
      </c>
      <c r="BG40" s="9">
        <v>553.5</v>
      </c>
      <c r="BH40" s="9">
        <v>0</v>
      </c>
      <c r="BI40" s="11">
        <v>3</v>
      </c>
      <c r="BJ40" s="9">
        <v>632</v>
      </c>
      <c r="BK40" s="9">
        <v>632</v>
      </c>
      <c r="BL40" s="11">
        <v>3</v>
      </c>
      <c r="BM40" s="9">
        <v>783</v>
      </c>
      <c r="BN40" s="9">
        <v>783</v>
      </c>
      <c r="BO40" s="11">
        <v>2</v>
      </c>
      <c r="BP40" s="9">
        <v>930</v>
      </c>
      <c r="BQ40" s="9">
        <v>930</v>
      </c>
      <c r="BR40" s="11">
        <v>2</v>
      </c>
      <c r="BS40" s="9">
        <v>0</v>
      </c>
      <c r="BT40" s="9">
        <v>1076.5</v>
      </c>
      <c r="BU40" s="11">
        <v>2</v>
      </c>
      <c r="BV40" s="9">
        <v>0</v>
      </c>
      <c r="BW40" s="9">
        <v>1141</v>
      </c>
      <c r="BX40" s="11">
        <v>2</v>
      </c>
      <c r="BY40" s="9">
        <v>0</v>
      </c>
      <c r="BZ40" s="9">
        <v>1312.5</v>
      </c>
      <c r="CA40" s="11">
        <v>2</v>
      </c>
      <c r="CB40" s="9">
        <v>0</v>
      </c>
      <c r="CC40" s="9">
        <v>1498.5</v>
      </c>
      <c r="CD40" s="643">
        <v>2</v>
      </c>
    </row>
    <row r="41" spans="1:82" ht="18.75" customHeight="1">
      <c r="A41" s="631">
        <v>245</v>
      </c>
      <c r="B41" s="552"/>
      <c r="C41" s="553"/>
      <c r="D41" s="554">
        <f t="shared" si="0"/>
      </c>
      <c r="E41" s="554">
        <f t="shared" si="0"/>
      </c>
      <c r="F41" s="561" t="str">
        <f t="shared" si="2"/>
        <v> </v>
      </c>
      <c r="G41" s="552"/>
      <c r="H41" s="553"/>
      <c r="I41" s="554">
        <f t="shared" si="1"/>
      </c>
      <c r="J41" s="554">
        <f t="shared" si="1"/>
      </c>
      <c r="K41" s="561" t="str">
        <f t="shared" si="3"/>
        <v> </v>
      </c>
      <c r="L41" s="552"/>
      <c r="M41" s="553"/>
      <c r="N41" s="554">
        <f>IF(BG41&lt;&gt;0,ROUND(BG41*(1-$AX$9)*1.18,2),"")</f>
      </c>
      <c r="O41" s="554">
        <f>IF(BH41&lt;&gt;0,ROUND(BH41*(1-$AX$9)*1.18,2),"")</f>
      </c>
      <c r="P41" s="561">
        <f t="shared" si="4"/>
        <v>2</v>
      </c>
      <c r="Q41" s="552" t="s">
        <v>101</v>
      </c>
      <c r="R41" s="553"/>
      <c r="S41" s="554">
        <f>IF(BJ41&lt;&gt;0,ROUND(BJ41*(1-$AX$9)*1.18,2),"")</f>
      </c>
      <c r="T41" s="554">
        <v>1190.089</v>
      </c>
      <c r="U41" s="561">
        <f t="shared" si="5"/>
        <v>2</v>
      </c>
      <c r="V41" s="552" t="s">
        <v>101</v>
      </c>
      <c r="W41" s="553">
        <v>134816</v>
      </c>
      <c r="X41" s="554">
        <f>IF(BM41&lt;&gt;0,ROUND(BM41*(1-$AX$9)*1.18,2),"")</f>
      </c>
      <c r="Y41" s="554">
        <v>1312.8975</v>
      </c>
      <c r="Z41" s="561">
        <f t="shared" si="6"/>
        <v>2</v>
      </c>
      <c r="AA41" s="552" t="s">
        <v>101</v>
      </c>
      <c r="AB41" s="553"/>
      <c r="AC41" s="554">
        <f>IF(BP41&lt;&gt;0,ROUND(BP41*(1-$AX$9)*1.18,2),"")</f>
      </c>
      <c r="AD41" s="554">
        <v>11472.345</v>
      </c>
      <c r="AE41" s="561">
        <f t="shared" si="7"/>
        <v>2</v>
      </c>
      <c r="AF41" s="552" t="s">
        <v>101</v>
      </c>
      <c r="AG41" s="553"/>
      <c r="AH41" s="554">
        <f>IF(BS41&lt;&gt;0,ROUND(BS41*(1-$AX$9)*1.18,2),"")</f>
      </c>
      <c r="AI41" s="554">
        <v>1703.7135</v>
      </c>
      <c r="AJ41" s="561">
        <f t="shared" si="9"/>
        <v>2</v>
      </c>
      <c r="AK41" s="552" t="s">
        <v>101</v>
      </c>
      <c r="AL41" s="553"/>
      <c r="AM41" s="554">
        <f>IF(BV41&lt;&gt;0,ROUND(BV41*(1-$AX$9)*1.18,2),"")</f>
      </c>
      <c r="AN41" s="554">
        <v>1793.954</v>
      </c>
      <c r="AO41" s="561">
        <f t="shared" si="16"/>
        <v>2</v>
      </c>
      <c r="AP41" s="552" t="s">
        <v>101</v>
      </c>
      <c r="AQ41" s="553">
        <v>134819</v>
      </c>
      <c r="AR41" s="554">
        <f t="shared" si="11"/>
      </c>
      <c r="AS41" s="554">
        <v>1884.1945</v>
      </c>
      <c r="AT41" s="561">
        <f t="shared" si="12"/>
        <v>2</v>
      </c>
      <c r="AU41" s="552"/>
      <c r="AV41" s="553"/>
      <c r="AW41" s="554">
        <f t="shared" si="13"/>
      </c>
      <c r="AX41" s="554">
        <f>IF(CC41&lt;&gt;0,ROUND(CC41*(1-$AX$9)*1.18,2),"")</f>
      </c>
      <c r="AY41" s="632" t="str">
        <f t="shared" si="14"/>
        <v> </v>
      </c>
      <c r="AZ41" s="647">
        <f t="shared" si="15"/>
        <v>245</v>
      </c>
      <c r="BA41" s="641">
        <v>0</v>
      </c>
      <c r="BB41" s="9">
        <v>0</v>
      </c>
      <c r="BC41" s="11" t="s">
        <v>35</v>
      </c>
      <c r="BD41" s="9">
        <v>0</v>
      </c>
      <c r="BE41" s="9">
        <v>0</v>
      </c>
      <c r="BF41" s="11" t="s">
        <v>35</v>
      </c>
      <c r="BG41" s="9">
        <v>0</v>
      </c>
      <c r="BH41" s="9">
        <v>0</v>
      </c>
      <c r="BI41" s="11">
        <v>2</v>
      </c>
      <c r="BJ41" s="9">
        <v>0</v>
      </c>
      <c r="BK41" s="9">
        <v>877</v>
      </c>
      <c r="BL41" s="11">
        <v>2</v>
      </c>
      <c r="BM41" s="9">
        <v>0</v>
      </c>
      <c r="BN41" s="9">
        <v>967.5</v>
      </c>
      <c r="BO41" s="11">
        <v>2</v>
      </c>
      <c r="BP41" s="9">
        <v>0</v>
      </c>
      <c r="BQ41" s="9">
        <v>1085</v>
      </c>
      <c r="BR41" s="11">
        <v>2</v>
      </c>
      <c r="BS41" s="9">
        <v>0</v>
      </c>
      <c r="BT41" s="9">
        <v>1255.5</v>
      </c>
      <c r="BU41" s="11">
        <v>2</v>
      </c>
      <c r="BV41" s="9">
        <v>0</v>
      </c>
      <c r="BW41" s="9">
        <v>1322</v>
      </c>
      <c r="BX41" s="11">
        <v>2</v>
      </c>
      <c r="BY41" s="9">
        <v>0</v>
      </c>
      <c r="BZ41" s="9">
        <v>1388.5</v>
      </c>
      <c r="CA41" s="11">
        <v>2</v>
      </c>
      <c r="CB41" s="9">
        <v>0</v>
      </c>
      <c r="CC41" s="9">
        <v>0</v>
      </c>
      <c r="CD41" s="643" t="s">
        <v>35</v>
      </c>
    </row>
    <row r="42" spans="1:82" ht="18.75" customHeight="1" thickBot="1">
      <c r="A42" s="633">
        <v>273</v>
      </c>
      <c r="B42" s="634"/>
      <c r="C42" s="635"/>
      <c r="D42" s="636">
        <f t="shared" si="0"/>
      </c>
      <c r="E42" s="636">
        <f t="shared" si="0"/>
      </c>
      <c r="F42" s="637" t="str">
        <f t="shared" si="2"/>
        <v> </v>
      </c>
      <c r="G42" s="634" t="s">
        <v>101</v>
      </c>
      <c r="H42" s="635">
        <v>137295</v>
      </c>
      <c r="I42" s="636">
        <v>905.795</v>
      </c>
      <c r="J42" s="636">
        <f t="shared" si="1"/>
      </c>
      <c r="K42" s="637">
        <f t="shared" si="3"/>
        <v>2</v>
      </c>
      <c r="L42" s="634" t="s">
        <v>101</v>
      </c>
      <c r="M42" s="635">
        <v>135223</v>
      </c>
      <c r="N42" s="636">
        <v>1034.7125</v>
      </c>
      <c r="O42" s="636">
        <f>IF(BH42&lt;&gt;0,ROUND(BH42*(1-$AX$9)*1.18,2),"")</f>
      </c>
      <c r="P42" s="637">
        <f t="shared" si="4"/>
        <v>2</v>
      </c>
      <c r="Q42" s="634" t="s">
        <v>101</v>
      </c>
      <c r="R42" s="635">
        <v>135224</v>
      </c>
      <c r="S42" s="636">
        <v>1229.442</v>
      </c>
      <c r="T42" s="636">
        <f>IF(BK42&lt;&gt;0,ROUND(BK42*(1-$AX$9)*1.18,2),"")</f>
      </c>
      <c r="U42" s="637">
        <f t="shared" si="5"/>
        <v>2</v>
      </c>
      <c r="V42" s="634"/>
      <c r="W42" s="635"/>
      <c r="X42" s="636">
        <f>IF(BM42&lt;&gt;0,ROUND(BM42*(1-$AX$9)*1.18,2),"")</f>
      </c>
      <c r="Y42" s="636">
        <f>IF(BN42&lt;&gt;0,ROUND(BN42*(1-$AX$9)*1.18,2),"")</f>
      </c>
      <c r="Z42" s="637" t="str">
        <f t="shared" si="6"/>
        <v> </v>
      </c>
      <c r="AA42" s="634"/>
      <c r="AB42" s="635"/>
      <c r="AC42" s="636">
        <f>IF(BP42&lt;&gt;0,ROUND(BP42*(1-$AX$9)*1.18,2),"")</f>
      </c>
      <c r="AD42" s="636">
        <f>IF(BQ42&lt;&gt;0,ROUND(BQ42*(1-$AX$9)*1.18,2),"")</f>
      </c>
      <c r="AE42" s="637" t="str">
        <f t="shared" si="7"/>
        <v> </v>
      </c>
      <c r="AF42" s="634"/>
      <c r="AG42" s="635"/>
      <c r="AH42" s="636">
        <f>IF(BS42&lt;&gt;0,ROUND(BS42*(1-$AX$9)*1.18,2),"")</f>
      </c>
      <c r="AI42" s="636">
        <f>IF(BT42&lt;&gt;0,ROUND(BT42*(1-$AX$9)*1.18,2),"")</f>
      </c>
      <c r="AJ42" s="637" t="str">
        <f t="shared" si="9"/>
        <v> </v>
      </c>
      <c r="AK42" s="634"/>
      <c r="AL42" s="635"/>
      <c r="AM42" s="636">
        <f>IF(BV42&lt;&gt;0,ROUND(BV42*(1-$AX$9)*1.18,2),"")</f>
      </c>
      <c r="AN42" s="636">
        <f>IF(BW42&lt;&gt;0,ROUND(BW42*(1-$AX$9)*1.18,2),"")</f>
      </c>
      <c r="AO42" s="637" t="str">
        <f t="shared" si="16"/>
        <v> </v>
      </c>
      <c r="AP42" s="634"/>
      <c r="AQ42" s="635"/>
      <c r="AR42" s="636">
        <f t="shared" si="11"/>
      </c>
      <c r="AS42" s="636">
        <f>IF(BZ42&lt;&gt;0,ROUND(BZ42*(1-$AX$9)*1.18,2),"")</f>
      </c>
      <c r="AT42" s="637" t="str">
        <f t="shared" si="12"/>
        <v> </v>
      </c>
      <c r="AU42" s="634"/>
      <c r="AV42" s="635"/>
      <c r="AW42" s="636">
        <f t="shared" si="13"/>
      </c>
      <c r="AX42" s="636">
        <f>IF(CC42&lt;&gt;0,ROUND(CC42*(1-$AX$9)*1.18,2),"")</f>
      </c>
      <c r="AY42" s="638" t="str">
        <f t="shared" si="14"/>
        <v> </v>
      </c>
      <c r="AZ42" s="647">
        <f t="shared" si="15"/>
        <v>273</v>
      </c>
      <c r="BA42" s="644">
        <v>0</v>
      </c>
      <c r="BB42" s="645">
        <v>0</v>
      </c>
      <c r="BC42" s="16" t="s">
        <v>35</v>
      </c>
      <c r="BD42" s="645">
        <v>667.5</v>
      </c>
      <c r="BE42" s="645">
        <v>0</v>
      </c>
      <c r="BF42" s="16">
        <v>2</v>
      </c>
      <c r="BG42" s="645">
        <v>762.5</v>
      </c>
      <c r="BH42" s="645">
        <v>0</v>
      </c>
      <c r="BI42" s="16">
        <v>2</v>
      </c>
      <c r="BJ42" s="645">
        <v>906</v>
      </c>
      <c r="BK42" s="645">
        <v>0</v>
      </c>
      <c r="BL42" s="16">
        <v>2</v>
      </c>
      <c r="BM42" s="645">
        <v>0</v>
      </c>
      <c r="BN42" s="645">
        <v>0</v>
      </c>
      <c r="BO42" s="16" t="s">
        <v>35</v>
      </c>
      <c r="BP42" s="645">
        <v>0</v>
      </c>
      <c r="BQ42" s="645">
        <v>0</v>
      </c>
      <c r="BR42" s="16" t="s">
        <v>35</v>
      </c>
      <c r="BS42" s="645">
        <v>0</v>
      </c>
      <c r="BT42" s="645">
        <v>0</v>
      </c>
      <c r="BU42" s="16" t="s">
        <v>35</v>
      </c>
      <c r="BV42" s="645">
        <v>0</v>
      </c>
      <c r="BW42" s="645">
        <v>0</v>
      </c>
      <c r="BX42" s="16" t="s">
        <v>35</v>
      </c>
      <c r="BY42" s="645">
        <v>0</v>
      </c>
      <c r="BZ42" s="645">
        <v>0</v>
      </c>
      <c r="CA42" s="16" t="s">
        <v>35</v>
      </c>
      <c r="CB42" s="645">
        <v>0</v>
      </c>
      <c r="CC42" s="645">
        <v>0</v>
      </c>
      <c r="CD42" s="646" t="s">
        <v>35</v>
      </c>
    </row>
    <row r="43" spans="25:52" ht="16.5" customHeight="1">
      <c r="Y43" s="106"/>
      <c r="AZ43" s="12"/>
    </row>
    <row r="44" spans="25:52" ht="16.5" customHeight="1">
      <c r="Y44" s="106"/>
      <c r="AZ44" s="12"/>
    </row>
    <row r="45" spans="1:52" ht="16.5" customHeight="1">
      <c r="A45" s="594" t="s">
        <v>8</v>
      </c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594"/>
      <c r="AJ45" s="594"/>
      <c r="AK45" s="594"/>
      <c r="AL45" s="594"/>
      <c r="AM45" s="594"/>
      <c r="AN45" s="594"/>
      <c r="AO45" s="111"/>
      <c r="AP45" s="111"/>
      <c r="AQ45" s="111"/>
      <c r="AR45" s="111"/>
      <c r="AS45" s="111"/>
      <c r="AT45" s="111"/>
      <c r="AU45" s="571"/>
      <c r="AV45" s="571"/>
      <c r="AW45" s="124"/>
      <c r="AX45" s="572"/>
      <c r="AY45" s="588" t="s">
        <v>9</v>
      </c>
      <c r="AZ45" s="14"/>
    </row>
    <row r="46" spans="1:52" ht="16.5" customHeight="1">
      <c r="A46" s="573" t="s">
        <v>10</v>
      </c>
      <c r="B46" s="573"/>
      <c r="C46" s="573"/>
      <c r="D46" s="574"/>
      <c r="E46" s="574"/>
      <c r="F46" s="574"/>
      <c r="G46" s="574"/>
      <c r="H46" s="574"/>
      <c r="I46" s="574"/>
      <c r="J46" s="574"/>
      <c r="K46" s="574"/>
      <c r="L46" s="574"/>
      <c r="M46" s="574"/>
      <c r="N46" s="574"/>
      <c r="O46" s="574"/>
      <c r="P46" s="574"/>
      <c r="Q46" s="574"/>
      <c r="R46" s="574"/>
      <c r="S46" s="574"/>
      <c r="T46" s="574"/>
      <c r="U46" s="574"/>
      <c r="V46" s="574"/>
      <c r="W46" s="574"/>
      <c r="X46" s="574"/>
      <c r="Y46" s="575"/>
      <c r="Z46" s="576"/>
      <c r="AA46" s="576"/>
      <c r="AB46" s="576"/>
      <c r="AC46" s="576"/>
      <c r="AD46" s="576"/>
      <c r="AE46" s="576"/>
      <c r="AF46" s="576"/>
      <c r="AG46" s="576"/>
      <c r="AH46" s="576"/>
      <c r="AI46" s="572"/>
      <c r="AJ46" s="572"/>
      <c r="AK46" s="572"/>
      <c r="AL46" s="572"/>
      <c r="AM46" s="572"/>
      <c r="AN46" s="572"/>
      <c r="AO46" s="111"/>
      <c r="AP46" s="111"/>
      <c r="AQ46" s="111"/>
      <c r="AR46" s="111"/>
      <c r="AS46" s="111"/>
      <c r="AT46" s="111"/>
      <c r="AU46" s="577"/>
      <c r="AV46" s="577"/>
      <c r="AW46" s="124"/>
      <c r="AX46" s="572"/>
      <c r="AY46" s="589" t="s">
        <v>386</v>
      </c>
      <c r="AZ46" s="15"/>
    </row>
    <row r="47" spans="1:52" ht="16.5" customHeight="1">
      <c r="A47" s="573" t="s">
        <v>11</v>
      </c>
      <c r="B47" s="573"/>
      <c r="C47" s="573"/>
      <c r="D47" s="574"/>
      <c r="E47" s="574"/>
      <c r="F47" s="574"/>
      <c r="G47" s="574"/>
      <c r="H47" s="574"/>
      <c r="I47" s="574"/>
      <c r="J47" s="574"/>
      <c r="K47" s="574"/>
      <c r="L47" s="574"/>
      <c r="M47" s="574"/>
      <c r="N47" s="574"/>
      <c r="O47" s="574"/>
      <c r="P47" s="574"/>
      <c r="Q47" s="574"/>
      <c r="R47" s="574"/>
      <c r="S47" s="574"/>
      <c r="T47" s="574"/>
      <c r="U47" s="574"/>
      <c r="V47" s="574"/>
      <c r="W47" s="574"/>
      <c r="X47" s="574"/>
      <c r="Y47" s="574"/>
      <c r="Z47" s="576"/>
      <c r="AA47" s="576"/>
      <c r="AB47" s="576"/>
      <c r="AC47" s="576"/>
      <c r="AD47" s="576"/>
      <c r="AE47" s="576"/>
      <c r="AF47" s="576"/>
      <c r="AG47" s="576"/>
      <c r="AH47" s="576"/>
      <c r="AI47" s="572"/>
      <c r="AJ47" s="572"/>
      <c r="AK47" s="572"/>
      <c r="AL47" s="572"/>
      <c r="AM47" s="572"/>
      <c r="AN47" s="572"/>
      <c r="AO47" s="111"/>
      <c r="AP47" s="111"/>
      <c r="AQ47" s="111"/>
      <c r="AR47" s="111"/>
      <c r="AS47" s="111"/>
      <c r="AT47" s="111"/>
      <c r="AU47" s="578"/>
      <c r="AV47" s="578"/>
      <c r="AW47" s="124"/>
      <c r="AX47" s="572"/>
      <c r="AY47" s="589" t="s">
        <v>387</v>
      </c>
      <c r="AZ47" s="15"/>
    </row>
    <row r="48" spans="1:52" ht="16.5" customHeight="1">
      <c r="A48" s="573" t="s">
        <v>30</v>
      </c>
      <c r="B48" s="573"/>
      <c r="C48" s="573"/>
      <c r="D48" s="579"/>
      <c r="E48" s="580"/>
      <c r="F48" s="580"/>
      <c r="G48" s="580"/>
      <c r="H48" s="580"/>
      <c r="I48" s="580"/>
      <c r="J48" s="580"/>
      <c r="K48" s="580"/>
      <c r="L48" s="580"/>
      <c r="M48" s="580"/>
      <c r="N48" s="580"/>
      <c r="O48" s="580"/>
      <c r="P48" s="580"/>
      <c r="Q48" s="580"/>
      <c r="R48" s="580"/>
      <c r="S48" s="580"/>
      <c r="T48" s="580"/>
      <c r="U48" s="580"/>
      <c r="V48" s="580"/>
      <c r="W48" s="580"/>
      <c r="X48" s="580"/>
      <c r="Y48" s="580"/>
      <c r="Z48" s="576"/>
      <c r="AA48" s="576"/>
      <c r="AB48" s="576"/>
      <c r="AC48" s="576"/>
      <c r="AD48" s="576"/>
      <c r="AE48" s="576"/>
      <c r="AF48" s="576"/>
      <c r="AG48" s="576"/>
      <c r="AH48" s="576"/>
      <c r="AI48" s="572"/>
      <c r="AJ48" s="572"/>
      <c r="AK48" s="572"/>
      <c r="AL48" s="572"/>
      <c r="AM48" s="572"/>
      <c r="AN48" s="572"/>
      <c r="AO48" s="111"/>
      <c r="AP48" s="111"/>
      <c r="AQ48" s="111"/>
      <c r="AR48" s="111"/>
      <c r="AS48" s="111"/>
      <c r="AT48" s="111"/>
      <c r="AU48" s="581"/>
      <c r="AV48" s="581"/>
      <c r="AW48" s="124"/>
      <c r="AX48" s="572"/>
      <c r="AY48" s="590"/>
      <c r="AZ48" s="15"/>
    </row>
    <row r="49" spans="1:52" ht="16.5" customHeight="1">
      <c r="A49" s="573" t="s">
        <v>106</v>
      </c>
      <c r="B49" s="573"/>
      <c r="C49" s="573"/>
      <c r="D49" s="579"/>
      <c r="E49" s="580"/>
      <c r="F49" s="580"/>
      <c r="G49" s="580"/>
      <c r="H49" s="580"/>
      <c r="I49" s="580"/>
      <c r="J49" s="580"/>
      <c r="K49" s="580"/>
      <c r="L49" s="580"/>
      <c r="M49" s="580"/>
      <c r="N49" s="580"/>
      <c r="O49" s="580"/>
      <c r="P49" s="580"/>
      <c r="Q49" s="580"/>
      <c r="R49" s="580"/>
      <c r="S49" s="580"/>
      <c r="T49" s="580"/>
      <c r="U49" s="580"/>
      <c r="V49" s="580"/>
      <c r="W49" s="580"/>
      <c r="X49" s="580"/>
      <c r="Y49" s="580"/>
      <c r="Z49" s="576"/>
      <c r="AA49" s="576"/>
      <c r="AB49" s="576"/>
      <c r="AC49" s="576"/>
      <c r="AD49" s="576"/>
      <c r="AE49" s="576"/>
      <c r="AF49" s="576"/>
      <c r="AG49" s="576"/>
      <c r="AH49" s="576"/>
      <c r="AI49" s="572"/>
      <c r="AJ49" s="572"/>
      <c r="AK49" s="572"/>
      <c r="AL49" s="572"/>
      <c r="AM49" s="572"/>
      <c r="AN49" s="572"/>
      <c r="AO49" s="111"/>
      <c r="AP49" s="111"/>
      <c r="AQ49" s="111"/>
      <c r="AR49" s="111"/>
      <c r="AS49" s="111"/>
      <c r="AT49" s="111"/>
      <c r="AU49" s="581"/>
      <c r="AV49" s="581"/>
      <c r="AW49" s="124"/>
      <c r="AX49" s="572"/>
      <c r="AY49" s="590" t="s">
        <v>395</v>
      </c>
      <c r="AZ49" s="15"/>
    </row>
    <row r="50" spans="1:52" ht="16.5" customHeight="1">
      <c r="A50" s="111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582"/>
      <c r="R50" s="582"/>
      <c r="S50" s="576"/>
      <c r="T50" s="575"/>
      <c r="U50" s="576"/>
      <c r="V50" s="576"/>
      <c r="W50" s="576"/>
      <c r="X50" s="576"/>
      <c r="Y50" s="575"/>
      <c r="Z50" s="576"/>
      <c r="AA50" s="576"/>
      <c r="AB50" s="576"/>
      <c r="AC50" s="576"/>
      <c r="AD50" s="576"/>
      <c r="AE50" s="576"/>
      <c r="AF50" s="576"/>
      <c r="AG50" s="576"/>
      <c r="AH50" s="576"/>
      <c r="AI50" s="572"/>
      <c r="AJ50" s="572"/>
      <c r="AK50" s="572"/>
      <c r="AL50" s="572"/>
      <c r="AM50" s="572"/>
      <c r="AN50" s="572"/>
      <c r="AO50" s="111"/>
      <c r="AP50" s="111"/>
      <c r="AQ50" s="111"/>
      <c r="AR50" s="111"/>
      <c r="AS50" s="111"/>
      <c r="AT50" s="111"/>
      <c r="AU50" s="581"/>
      <c r="AV50" s="581"/>
      <c r="AW50" s="124"/>
      <c r="AX50" s="572"/>
      <c r="AY50" s="590"/>
      <c r="AZ50" s="15"/>
    </row>
    <row r="51" spans="1:52" ht="16.5" customHeight="1">
      <c r="A51" s="770" t="s">
        <v>67</v>
      </c>
      <c r="B51" s="770"/>
      <c r="C51" s="770"/>
      <c r="D51" s="770"/>
      <c r="E51" s="770"/>
      <c r="F51" s="770"/>
      <c r="G51" s="770"/>
      <c r="H51" s="770"/>
      <c r="I51" s="770"/>
      <c r="J51" s="770"/>
      <c r="K51" s="770"/>
      <c r="L51" s="770"/>
      <c r="M51" s="770"/>
      <c r="N51" s="770"/>
      <c r="O51" s="770"/>
      <c r="P51" s="770"/>
      <c r="Q51" s="770"/>
      <c r="R51" s="770"/>
      <c r="S51" s="770"/>
      <c r="T51" s="770"/>
      <c r="U51" s="770"/>
      <c r="V51" s="770"/>
      <c r="W51" s="770"/>
      <c r="X51" s="770"/>
      <c r="Y51" s="770"/>
      <c r="Z51" s="770"/>
      <c r="AA51" s="770"/>
      <c r="AB51" s="770"/>
      <c r="AC51" s="770"/>
      <c r="AD51" s="770"/>
      <c r="AE51" s="770"/>
      <c r="AF51" s="770"/>
      <c r="AG51" s="770"/>
      <c r="AH51" s="770"/>
      <c r="AI51" s="770"/>
      <c r="AJ51" s="770"/>
      <c r="AK51" s="770"/>
      <c r="AL51" s="770"/>
      <c r="AM51" s="770"/>
      <c r="AN51" s="770"/>
      <c r="AO51" s="770"/>
      <c r="AP51" s="770"/>
      <c r="AQ51" s="770"/>
      <c r="AR51" s="770"/>
      <c r="AS51" s="770"/>
      <c r="AT51" s="770"/>
      <c r="AU51" s="770"/>
      <c r="AV51" s="770"/>
      <c r="AW51" s="770"/>
      <c r="AX51" s="770"/>
      <c r="AY51" s="770"/>
      <c r="AZ51" s="15"/>
    </row>
    <row r="52" spans="1:51" ht="18.75" customHeight="1">
      <c r="A52" s="770"/>
      <c r="B52" s="770"/>
      <c r="C52" s="770"/>
      <c r="D52" s="770"/>
      <c r="E52" s="770"/>
      <c r="F52" s="770"/>
      <c r="G52" s="770"/>
      <c r="H52" s="770"/>
      <c r="I52" s="770"/>
      <c r="J52" s="770"/>
      <c r="K52" s="770"/>
      <c r="L52" s="770"/>
      <c r="M52" s="770"/>
      <c r="N52" s="770"/>
      <c r="O52" s="770"/>
      <c r="P52" s="770"/>
      <c r="Q52" s="770"/>
      <c r="R52" s="770"/>
      <c r="S52" s="770"/>
      <c r="T52" s="770"/>
      <c r="U52" s="770"/>
      <c r="V52" s="770"/>
      <c r="W52" s="770"/>
      <c r="X52" s="770"/>
      <c r="Y52" s="770"/>
      <c r="Z52" s="770"/>
      <c r="AA52" s="770"/>
      <c r="AB52" s="770"/>
      <c r="AC52" s="770"/>
      <c r="AD52" s="770"/>
      <c r="AE52" s="770"/>
      <c r="AF52" s="770"/>
      <c r="AG52" s="770"/>
      <c r="AH52" s="770"/>
      <c r="AI52" s="770"/>
      <c r="AJ52" s="770"/>
      <c r="AK52" s="770"/>
      <c r="AL52" s="770"/>
      <c r="AM52" s="770"/>
      <c r="AN52" s="770"/>
      <c r="AO52" s="770"/>
      <c r="AP52" s="770"/>
      <c r="AQ52" s="770"/>
      <c r="AR52" s="770"/>
      <c r="AS52" s="770"/>
      <c r="AT52" s="770"/>
      <c r="AU52" s="770"/>
      <c r="AV52" s="770"/>
      <c r="AW52" s="770"/>
      <c r="AX52" s="770"/>
      <c r="AY52" s="770"/>
    </row>
    <row r="53" ht="18.75" customHeight="1"/>
    <row r="54" ht="18.75" customHeight="1"/>
    <row r="55" spans="5:20" ht="18.75" customHeight="1">
      <c r="E55" s="601"/>
      <c r="T55" s="602"/>
    </row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</sheetData>
  <sheetProtection formatCells="0" formatColumns="0" formatRows="0"/>
  <mergeCells count="28">
    <mergeCell ref="A51:AY51"/>
    <mergeCell ref="A1:AY1"/>
    <mergeCell ref="A2:AY2"/>
    <mergeCell ref="A7:AY7"/>
    <mergeCell ref="V11:Z11"/>
    <mergeCell ref="AA11:AE11"/>
    <mergeCell ref="AF11:AJ11"/>
    <mergeCell ref="AU11:AY11"/>
    <mergeCell ref="A52:AY52"/>
    <mergeCell ref="AK11:AO11"/>
    <mergeCell ref="AP11:AT11"/>
    <mergeCell ref="A4:AY4"/>
    <mergeCell ref="A5:AY5"/>
    <mergeCell ref="A11:A12"/>
    <mergeCell ref="B11:F11"/>
    <mergeCell ref="G11:K11"/>
    <mergeCell ref="L11:P11"/>
    <mergeCell ref="Q11:U11"/>
    <mergeCell ref="CB11:CD11"/>
    <mergeCell ref="BA11:BC11"/>
    <mergeCell ref="BD11:BF11"/>
    <mergeCell ref="BG11:BI11"/>
    <mergeCell ref="BJ11:BL11"/>
    <mergeCell ref="BV11:BX11"/>
    <mergeCell ref="BM11:BO11"/>
    <mergeCell ref="BP11:BR11"/>
    <mergeCell ref="BS11:BU11"/>
    <mergeCell ref="BY11:CA11"/>
  </mergeCells>
  <hyperlinks>
    <hyperlink ref="A9" location="Оглавление!A1" display="К оглавлению"/>
  </hyperlinks>
  <printOptions horizontalCentered="1"/>
  <pageMargins left="0.25" right="0.25" top="0.75" bottom="0.75" header="0.3" footer="0.3"/>
  <pageSetup fitToHeight="1" fitToWidth="1" horizontalDpi="600" verticalDpi="600" orientation="landscape" paperSize="9" scale="4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54"/>
  <sheetViews>
    <sheetView showGridLines="0" view="pageBreakPreview" zoomScale="60" zoomScaleNormal="85" zoomScalePageLayoutView="0" workbookViewId="0" topLeftCell="N1">
      <pane ySplit="12" topLeftCell="BM28" activePane="bottomLeft" state="frozen"/>
      <selection pane="topLeft" activeCell="A3" sqref="A3"/>
      <selection pane="bottomLeft" activeCell="AM48" sqref="AM48"/>
    </sheetView>
  </sheetViews>
  <sheetFormatPr defaultColWidth="9.140625" defaultRowHeight="12.75"/>
  <cols>
    <col min="1" max="1" width="11.57421875" style="523" customWidth="1"/>
    <col min="2" max="2" width="7.421875" style="523" customWidth="1"/>
    <col min="3" max="3" width="8.7109375" style="523" hidden="1" customWidth="1"/>
    <col min="4" max="5" width="10.8515625" style="523" customWidth="1"/>
    <col min="6" max="6" width="5.8515625" style="523" customWidth="1"/>
    <col min="7" max="7" width="7.421875" style="523" customWidth="1"/>
    <col min="8" max="8" width="11.8515625" style="523" hidden="1" customWidth="1"/>
    <col min="9" max="10" width="10.8515625" style="523" customWidth="1"/>
    <col min="11" max="11" width="5.8515625" style="523" customWidth="1"/>
    <col min="12" max="12" width="7.421875" style="523" customWidth="1"/>
    <col min="13" max="13" width="9.8515625" style="523" hidden="1" customWidth="1"/>
    <col min="14" max="15" width="10.8515625" style="523" customWidth="1"/>
    <col min="16" max="16" width="5.8515625" style="523" customWidth="1"/>
    <col min="17" max="17" width="7.421875" style="523" customWidth="1"/>
    <col min="18" max="18" width="9.140625" style="523" hidden="1" customWidth="1"/>
    <col min="19" max="19" width="10.8515625" style="523" customWidth="1"/>
    <col min="20" max="20" width="10.8515625" style="107" customWidth="1"/>
    <col min="21" max="21" width="5.8515625" style="106" customWidth="1"/>
    <col min="22" max="22" width="7.421875" style="106" customWidth="1"/>
    <col min="23" max="23" width="8.7109375" style="106" hidden="1" customWidth="1"/>
    <col min="24" max="24" width="10.8515625" style="106" customWidth="1"/>
    <col min="25" max="25" width="10.8515625" style="107" customWidth="1"/>
    <col min="26" max="26" width="5.8515625" style="106" customWidth="1"/>
    <col min="27" max="27" width="7.421875" style="106" customWidth="1"/>
    <col min="28" max="28" width="8.7109375" style="106" hidden="1" customWidth="1"/>
    <col min="29" max="29" width="10.8515625" style="106" customWidth="1"/>
    <col min="30" max="30" width="10.8515625" style="107" customWidth="1"/>
    <col min="31" max="31" width="5.8515625" style="106" customWidth="1"/>
    <col min="32" max="32" width="7.421875" style="106" customWidth="1"/>
    <col min="33" max="33" width="8.7109375" style="106" hidden="1" customWidth="1"/>
    <col min="34" max="34" width="10.8515625" style="106" customWidth="1"/>
    <col min="35" max="35" width="10.8515625" style="107" customWidth="1"/>
    <col min="36" max="36" width="5.8515625" style="106" customWidth="1"/>
    <col min="37" max="37" width="7.421875" style="106" customWidth="1"/>
    <col min="38" max="38" width="8.7109375" style="106" hidden="1" customWidth="1"/>
    <col min="39" max="40" width="10.8515625" style="106" customWidth="1"/>
    <col min="41" max="41" width="5.8515625" style="106" customWidth="1"/>
    <col min="42" max="42" width="7.421875" style="106" customWidth="1"/>
    <col min="43" max="43" width="8.7109375" style="106" hidden="1" customWidth="1"/>
    <col min="44" max="45" width="10.8515625" style="106" customWidth="1"/>
    <col min="46" max="46" width="5.8515625" style="106" customWidth="1"/>
    <col min="47" max="47" width="7.421875" style="106" customWidth="1"/>
    <col min="48" max="48" width="8.7109375" style="106" hidden="1" customWidth="1"/>
    <col min="49" max="50" width="10.8515625" style="106" customWidth="1"/>
    <col min="51" max="51" width="5.8515625" style="106" customWidth="1"/>
    <col min="52" max="52" width="9.8515625" style="106" hidden="1" customWidth="1"/>
    <col min="53" max="54" width="11.28125" style="106" hidden="1" customWidth="1"/>
    <col min="55" max="55" width="11.28125" style="595" hidden="1" customWidth="1"/>
    <col min="56" max="57" width="11.28125" style="106" hidden="1" customWidth="1"/>
    <col min="58" max="58" width="11.28125" style="595" hidden="1" customWidth="1"/>
    <col min="59" max="59" width="11.28125" style="109" hidden="1" customWidth="1"/>
    <col min="60" max="60" width="11.28125" style="106" hidden="1" customWidth="1"/>
    <col min="61" max="61" width="11.28125" style="595" hidden="1" customWidth="1"/>
    <col min="62" max="63" width="11.28125" style="106" hidden="1" customWidth="1"/>
    <col min="64" max="64" width="11.28125" style="595" hidden="1" customWidth="1"/>
    <col min="65" max="66" width="11.28125" style="106" hidden="1" customWidth="1"/>
    <col min="67" max="67" width="11.28125" style="595" hidden="1" customWidth="1"/>
    <col min="68" max="69" width="11.28125" style="106" hidden="1" customWidth="1"/>
    <col min="70" max="70" width="11.28125" style="595" hidden="1" customWidth="1"/>
    <col min="71" max="72" width="11.28125" style="106" hidden="1" customWidth="1"/>
    <col min="73" max="73" width="11.28125" style="595" hidden="1" customWidth="1"/>
    <col min="74" max="75" width="11.28125" style="106" hidden="1" customWidth="1"/>
    <col min="76" max="76" width="11.28125" style="595" hidden="1" customWidth="1"/>
    <col min="77" max="78" width="11.28125" style="106" hidden="1" customWidth="1"/>
    <col min="79" max="79" width="11.28125" style="595" hidden="1" customWidth="1"/>
    <col min="80" max="81" width="11.28125" style="106" hidden="1" customWidth="1"/>
    <col min="82" max="82" width="11.28125" style="595" hidden="1" customWidth="1"/>
    <col min="83" max="83" width="9.28125" style="236" customWidth="1"/>
    <col min="84" max="16384" width="9.140625" style="106" customWidth="1"/>
  </cols>
  <sheetData>
    <row r="1" spans="1:52" s="81" customFormat="1" ht="24" customHeight="1">
      <c r="A1" s="777" t="s">
        <v>385</v>
      </c>
      <c r="B1" s="777"/>
      <c r="C1" s="777"/>
      <c r="D1" s="777"/>
      <c r="E1" s="777"/>
      <c r="F1" s="777"/>
      <c r="G1" s="777"/>
      <c r="H1" s="777"/>
      <c r="I1" s="777"/>
      <c r="J1" s="777"/>
      <c r="K1" s="777"/>
      <c r="L1" s="777"/>
      <c r="M1" s="777"/>
      <c r="N1" s="777"/>
      <c r="O1" s="777"/>
      <c r="P1" s="777"/>
      <c r="Q1" s="777"/>
      <c r="R1" s="777"/>
      <c r="S1" s="777"/>
      <c r="T1" s="777"/>
      <c r="U1" s="777"/>
      <c r="V1" s="777"/>
      <c r="W1" s="777"/>
      <c r="X1" s="777"/>
      <c r="Y1" s="777"/>
      <c r="Z1" s="777"/>
      <c r="AA1" s="777"/>
      <c r="AB1" s="777"/>
      <c r="AC1" s="777"/>
      <c r="AD1" s="777"/>
      <c r="AE1" s="777"/>
      <c r="AF1" s="777"/>
      <c r="AG1" s="777"/>
      <c r="AH1" s="777"/>
      <c r="AI1" s="777"/>
      <c r="AJ1" s="777"/>
      <c r="AK1" s="777"/>
      <c r="AL1" s="777"/>
      <c r="AM1" s="777"/>
      <c r="AN1" s="777"/>
      <c r="AO1" s="777"/>
      <c r="AP1" s="777"/>
      <c r="AQ1" s="777"/>
      <c r="AR1" s="777"/>
      <c r="AS1" s="777"/>
      <c r="AT1" s="777"/>
      <c r="AU1" s="777"/>
      <c r="AV1" s="777"/>
      <c r="AW1" s="777"/>
      <c r="AX1" s="777"/>
      <c r="AY1" s="777"/>
      <c r="AZ1" s="535"/>
    </row>
    <row r="2" spans="1:52" s="81" customFormat="1" ht="24" customHeight="1">
      <c r="A2" s="777" t="s">
        <v>104</v>
      </c>
      <c r="B2" s="777"/>
      <c r="C2" s="777"/>
      <c r="D2" s="777"/>
      <c r="E2" s="777"/>
      <c r="F2" s="777"/>
      <c r="G2" s="777"/>
      <c r="H2" s="777"/>
      <c r="I2" s="777"/>
      <c r="J2" s="777"/>
      <c r="K2" s="777"/>
      <c r="L2" s="777"/>
      <c r="M2" s="777"/>
      <c r="N2" s="777"/>
      <c r="O2" s="777"/>
      <c r="P2" s="777"/>
      <c r="Q2" s="777"/>
      <c r="R2" s="777"/>
      <c r="S2" s="777"/>
      <c r="T2" s="777"/>
      <c r="U2" s="777"/>
      <c r="V2" s="777"/>
      <c r="W2" s="777"/>
      <c r="X2" s="777"/>
      <c r="Y2" s="777"/>
      <c r="Z2" s="777"/>
      <c r="AA2" s="777"/>
      <c r="AB2" s="777"/>
      <c r="AC2" s="777"/>
      <c r="AD2" s="777"/>
      <c r="AE2" s="777"/>
      <c r="AF2" s="777"/>
      <c r="AG2" s="777"/>
      <c r="AH2" s="777"/>
      <c r="AI2" s="777"/>
      <c r="AJ2" s="777"/>
      <c r="AK2" s="777"/>
      <c r="AL2" s="777"/>
      <c r="AM2" s="777"/>
      <c r="AN2" s="777"/>
      <c r="AO2" s="777"/>
      <c r="AP2" s="777"/>
      <c r="AQ2" s="777"/>
      <c r="AR2" s="777"/>
      <c r="AS2" s="777"/>
      <c r="AT2" s="777"/>
      <c r="AU2" s="777"/>
      <c r="AV2" s="777"/>
      <c r="AW2" s="777"/>
      <c r="AX2" s="777"/>
      <c r="AY2" s="777"/>
      <c r="AZ2" s="535"/>
    </row>
    <row r="3" spans="1:52" s="81" customFormat="1" ht="18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535"/>
    </row>
    <row r="4" spans="1:52" s="81" customFormat="1" ht="25.5" customHeight="1">
      <c r="A4" s="715" t="s">
        <v>0</v>
      </c>
      <c r="B4" s="715"/>
      <c r="C4" s="715"/>
      <c r="D4" s="715"/>
      <c r="E4" s="715"/>
      <c r="F4" s="715"/>
      <c r="G4" s="715"/>
      <c r="H4" s="715"/>
      <c r="I4" s="715"/>
      <c r="J4" s="715"/>
      <c r="K4" s="715"/>
      <c r="L4" s="715"/>
      <c r="M4" s="715"/>
      <c r="N4" s="715"/>
      <c r="O4" s="715"/>
      <c r="P4" s="715"/>
      <c r="Q4" s="715"/>
      <c r="R4" s="715"/>
      <c r="S4" s="715"/>
      <c r="T4" s="715"/>
      <c r="U4" s="715"/>
      <c r="V4" s="715"/>
      <c r="W4" s="715"/>
      <c r="X4" s="715"/>
      <c r="Y4" s="715"/>
      <c r="Z4" s="715"/>
      <c r="AA4" s="715"/>
      <c r="AB4" s="715"/>
      <c r="AC4" s="715"/>
      <c r="AD4" s="715"/>
      <c r="AE4" s="715"/>
      <c r="AF4" s="715"/>
      <c r="AG4" s="715"/>
      <c r="AH4" s="715"/>
      <c r="AI4" s="715"/>
      <c r="AJ4" s="715"/>
      <c r="AK4" s="715"/>
      <c r="AL4" s="715"/>
      <c r="AM4" s="715"/>
      <c r="AN4" s="715"/>
      <c r="AO4" s="715"/>
      <c r="AP4" s="715"/>
      <c r="AQ4" s="715"/>
      <c r="AR4" s="715"/>
      <c r="AS4" s="715"/>
      <c r="AT4" s="715"/>
      <c r="AU4" s="715"/>
      <c r="AV4" s="715"/>
      <c r="AW4" s="715"/>
      <c r="AX4" s="715"/>
      <c r="AY4" s="715"/>
      <c r="AZ4" s="535"/>
    </row>
    <row r="5" spans="1:52" s="81" customFormat="1" ht="23.25" customHeight="1">
      <c r="A5" s="774" t="s">
        <v>38</v>
      </c>
      <c r="B5" s="774"/>
      <c r="C5" s="774"/>
      <c r="D5" s="774"/>
      <c r="E5" s="774"/>
      <c r="F5" s="774"/>
      <c r="G5" s="774"/>
      <c r="H5" s="774"/>
      <c r="I5" s="774"/>
      <c r="J5" s="774"/>
      <c r="K5" s="774"/>
      <c r="L5" s="774"/>
      <c r="M5" s="774"/>
      <c r="N5" s="774"/>
      <c r="O5" s="774"/>
      <c r="P5" s="774"/>
      <c r="Q5" s="774"/>
      <c r="R5" s="774"/>
      <c r="S5" s="774"/>
      <c r="T5" s="774"/>
      <c r="U5" s="774"/>
      <c r="V5" s="774"/>
      <c r="W5" s="774"/>
      <c r="X5" s="774"/>
      <c r="Y5" s="774"/>
      <c r="Z5" s="774"/>
      <c r="AA5" s="774"/>
      <c r="AB5" s="774"/>
      <c r="AC5" s="774"/>
      <c r="AD5" s="774"/>
      <c r="AE5" s="774"/>
      <c r="AF5" s="774"/>
      <c r="AG5" s="774"/>
      <c r="AH5" s="774"/>
      <c r="AI5" s="774"/>
      <c r="AJ5" s="774"/>
      <c r="AK5" s="774"/>
      <c r="AL5" s="774"/>
      <c r="AM5" s="774"/>
      <c r="AN5" s="774"/>
      <c r="AO5" s="774"/>
      <c r="AP5" s="774"/>
      <c r="AQ5" s="774"/>
      <c r="AR5" s="774"/>
      <c r="AS5" s="774"/>
      <c r="AT5" s="774"/>
      <c r="AU5" s="774"/>
      <c r="AV5" s="774"/>
      <c r="AW5" s="774"/>
      <c r="AX5" s="774"/>
      <c r="AY5" s="774"/>
      <c r="AZ5" s="82"/>
    </row>
    <row r="6" spans="1:52" s="81" customFormat="1" ht="18" customHeight="1">
      <c r="A6" s="585"/>
      <c r="B6" s="585"/>
      <c r="C6" s="585"/>
      <c r="D6" s="585"/>
      <c r="E6" s="585"/>
      <c r="F6" s="585"/>
      <c r="G6" s="585"/>
      <c r="H6" s="585"/>
      <c r="I6" s="585"/>
      <c r="J6" s="585"/>
      <c r="K6" s="585"/>
      <c r="L6" s="585"/>
      <c r="M6" s="585"/>
      <c r="N6" s="585"/>
      <c r="O6" s="585"/>
      <c r="P6" s="585"/>
      <c r="Q6" s="585"/>
      <c r="R6" s="585"/>
      <c r="S6" s="585"/>
      <c r="T6" s="585"/>
      <c r="U6" s="585"/>
      <c r="V6" s="585"/>
      <c r="W6" s="585"/>
      <c r="X6" s="585"/>
      <c r="Y6" s="585"/>
      <c r="Z6" s="585"/>
      <c r="AA6" s="585"/>
      <c r="AB6" s="585"/>
      <c r="AC6" s="585"/>
      <c r="AD6" s="585"/>
      <c r="AE6" s="585"/>
      <c r="AF6" s="585"/>
      <c r="AG6" s="585"/>
      <c r="AH6" s="585"/>
      <c r="AI6" s="585"/>
      <c r="AJ6" s="585"/>
      <c r="AK6" s="585"/>
      <c r="AL6" s="585"/>
      <c r="AM6" s="585"/>
      <c r="AN6" s="585"/>
      <c r="AO6" s="585"/>
      <c r="AP6" s="585"/>
      <c r="AQ6" s="585"/>
      <c r="AR6" s="585"/>
      <c r="AS6" s="585"/>
      <c r="AT6" s="585"/>
      <c r="AU6" s="585"/>
      <c r="AV6" s="585"/>
      <c r="AW6" s="585"/>
      <c r="AX6" s="585"/>
      <c r="AY6" s="585"/>
      <c r="AZ6" s="82"/>
    </row>
    <row r="7" spans="1:52" s="536" customFormat="1" ht="15.75" customHeight="1">
      <c r="A7" s="778" t="s">
        <v>391</v>
      </c>
      <c r="B7" s="778"/>
      <c r="C7" s="778"/>
      <c r="D7" s="779"/>
      <c r="E7" s="779"/>
      <c r="F7" s="779"/>
      <c r="G7" s="779"/>
      <c r="H7" s="779"/>
      <c r="I7" s="779"/>
      <c r="J7" s="779"/>
      <c r="K7" s="779"/>
      <c r="L7" s="779"/>
      <c r="M7" s="779"/>
      <c r="N7" s="779"/>
      <c r="O7" s="779"/>
      <c r="P7" s="779"/>
      <c r="Q7" s="779"/>
      <c r="R7" s="779"/>
      <c r="S7" s="779"/>
      <c r="T7" s="779"/>
      <c r="U7" s="779"/>
      <c r="V7" s="779"/>
      <c r="W7" s="779"/>
      <c r="X7" s="779"/>
      <c r="Y7" s="779"/>
      <c r="Z7" s="779"/>
      <c r="AA7" s="779"/>
      <c r="AB7" s="779"/>
      <c r="AC7" s="779"/>
      <c r="AD7" s="779"/>
      <c r="AE7" s="779"/>
      <c r="AF7" s="779"/>
      <c r="AG7" s="779"/>
      <c r="AH7" s="779"/>
      <c r="AI7" s="779"/>
      <c r="AJ7" s="779"/>
      <c r="AK7" s="779"/>
      <c r="AL7" s="779"/>
      <c r="AM7" s="779"/>
      <c r="AN7" s="779"/>
      <c r="AO7" s="779"/>
      <c r="AP7" s="779"/>
      <c r="AQ7" s="779"/>
      <c r="AR7" s="779"/>
      <c r="AS7" s="779"/>
      <c r="AT7" s="779"/>
      <c r="AU7" s="779"/>
      <c r="AV7" s="779"/>
      <c r="AW7" s="779"/>
      <c r="AX7" s="779"/>
      <c r="AY7" s="779"/>
      <c r="AZ7" s="488"/>
    </row>
    <row r="8" spans="1:52" s="536" customFormat="1" ht="15.75" customHeight="1" thickBot="1">
      <c r="A8" s="586"/>
      <c r="B8" s="586"/>
      <c r="C8" s="586"/>
      <c r="D8" s="587"/>
      <c r="E8" s="587"/>
      <c r="F8" s="587"/>
      <c r="G8" s="587"/>
      <c r="H8" s="587"/>
      <c r="I8" s="587"/>
      <c r="J8" s="587"/>
      <c r="K8" s="587"/>
      <c r="L8" s="587"/>
      <c r="M8" s="587"/>
      <c r="N8" s="587"/>
      <c r="O8" s="587"/>
      <c r="P8" s="587"/>
      <c r="Q8" s="587"/>
      <c r="R8" s="587"/>
      <c r="S8" s="587"/>
      <c r="T8" s="587"/>
      <c r="U8" s="587"/>
      <c r="V8" s="587"/>
      <c r="W8" s="587"/>
      <c r="X8" s="587"/>
      <c r="Y8" s="587"/>
      <c r="Z8" s="587"/>
      <c r="AA8" s="587"/>
      <c r="AB8" s="587"/>
      <c r="AC8" s="587"/>
      <c r="AD8" s="587"/>
      <c r="AE8" s="587"/>
      <c r="AF8" s="587"/>
      <c r="AG8" s="587"/>
      <c r="AH8" s="587"/>
      <c r="AI8" s="587"/>
      <c r="AJ8" s="587"/>
      <c r="AK8" s="587"/>
      <c r="AL8" s="587"/>
      <c r="AM8" s="587"/>
      <c r="AN8" s="587"/>
      <c r="AO8" s="587"/>
      <c r="AP8" s="587"/>
      <c r="AQ8" s="587"/>
      <c r="AR8" s="587"/>
      <c r="AS8" s="587"/>
      <c r="AT8" s="587"/>
      <c r="AU8" s="587"/>
      <c r="AV8" s="587"/>
      <c r="AW8" s="587"/>
      <c r="AX8" s="587"/>
      <c r="AY8" s="587"/>
      <c r="AZ8" s="488"/>
    </row>
    <row r="9" spans="1:52" s="93" customFormat="1" ht="18" customHeight="1" thickBot="1">
      <c r="A9" s="537" t="s">
        <v>64</v>
      </c>
      <c r="B9" s="537"/>
      <c r="C9" s="537"/>
      <c r="D9" s="537"/>
      <c r="E9" s="537"/>
      <c r="F9" s="537"/>
      <c r="G9" s="537"/>
      <c r="H9" s="537"/>
      <c r="I9" s="537"/>
      <c r="J9" s="537"/>
      <c r="K9" s="537"/>
      <c r="L9" s="537"/>
      <c r="M9" s="537"/>
      <c r="N9" s="537"/>
      <c r="O9" s="537"/>
      <c r="P9" s="537"/>
      <c r="Q9" s="537"/>
      <c r="R9" s="537"/>
      <c r="S9" s="537"/>
      <c r="T9" s="537"/>
      <c r="U9" s="537"/>
      <c r="V9" s="537"/>
      <c r="W9" s="537"/>
      <c r="X9" s="537"/>
      <c r="Y9" s="537"/>
      <c r="Z9" s="537"/>
      <c r="AA9" s="537"/>
      <c r="AB9" s="537"/>
      <c r="AC9" s="537"/>
      <c r="AD9" s="537"/>
      <c r="AE9" s="537"/>
      <c r="AF9" s="537"/>
      <c r="AG9" s="537"/>
      <c r="AH9" s="537"/>
      <c r="AI9" s="537"/>
      <c r="AJ9" s="537"/>
      <c r="AK9" s="537"/>
      <c r="AL9" s="537"/>
      <c r="AM9" s="537"/>
      <c r="AN9" s="537"/>
      <c r="AO9" s="537"/>
      <c r="AP9" s="537"/>
      <c r="AQ9" s="537"/>
      <c r="AR9" s="537"/>
      <c r="AS9" s="537"/>
      <c r="AT9" s="537"/>
      <c r="AU9" s="537"/>
      <c r="AW9" s="583" t="s">
        <v>31</v>
      </c>
      <c r="AX9" s="584">
        <v>0</v>
      </c>
      <c r="AY9" s="537"/>
      <c r="AZ9" s="538"/>
    </row>
    <row r="10" spans="1:52" s="542" customFormat="1" ht="18" customHeight="1" thickBot="1">
      <c r="A10" s="539"/>
      <c r="B10" s="539"/>
      <c r="C10" s="539"/>
      <c r="D10" s="540"/>
      <c r="E10" s="540"/>
      <c r="F10" s="540"/>
      <c r="G10" s="540"/>
      <c r="H10" s="540"/>
      <c r="I10" s="540"/>
      <c r="J10" s="540"/>
      <c r="K10" s="540"/>
      <c r="L10" s="540"/>
      <c r="M10" s="540"/>
      <c r="N10" s="540"/>
      <c r="O10" s="540"/>
      <c r="P10" s="540"/>
      <c r="Q10" s="540"/>
      <c r="R10" s="540"/>
      <c r="S10" s="540"/>
      <c r="T10" s="540"/>
      <c r="U10" s="540"/>
      <c r="V10" s="540"/>
      <c r="W10" s="540"/>
      <c r="X10" s="540"/>
      <c r="Y10" s="541"/>
      <c r="Z10" s="541"/>
      <c r="AA10" s="541"/>
      <c r="AB10" s="541"/>
      <c r="AC10" s="541"/>
      <c r="AD10" s="541"/>
      <c r="AE10" s="541"/>
      <c r="AF10" s="541"/>
      <c r="AG10" s="541"/>
      <c r="AH10" s="541"/>
      <c r="AI10" s="541"/>
      <c r="AJ10" s="541"/>
      <c r="AK10" s="541"/>
      <c r="AL10" s="541"/>
      <c r="AM10" s="541"/>
      <c r="AN10" s="541"/>
      <c r="AO10" s="541"/>
      <c r="AP10" s="541"/>
      <c r="AQ10" s="541"/>
      <c r="AR10" s="541"/>
      <c r="AU10" s="541"/>
      <c r="AV10" s="541"/>
      <c r="AZ10" s="543"/>
    </row>
    <row r="11" spans="1:83" s="605" customFormat="1" ht="23.25" customHeight="1">
      <c r="A11" s="775" t="s">
        <v>339</v>
      </c>
      <c r="B11" s="771" t="s">
        <v>32</v>
      </c>
      <c r="C11" s="772"/>
      <c r="D11" s="772"/>
      <c r="E11" s="772"/>
      <c r="F11" s="773"/>
      <c r="G11" s="771" t="s">
        <v>28</v>
      </c>
      <c r="H11" s="772"/>
      <c r="I11" s="772"/>
      <c r="J11" s="772"/>
      <c r="K11" s="773"/>
      <c r="L11" s="771" t="s">
        <v>20</v>
      </c>
      <c r="M11" s="772"/>
      <c r="N11" s="772"/>
      <c r="O11" s="772"/>
      <c r="P11" s="773"/>
      <c r="Q11" s="771" t="s">
        <v>21</v>
      </c>
      <c r="R11" s="772"/>
      <c r="S11" s="772"/>
      <c r="T11" s="772"/>
      <c r="U11" s="773"/>
      <c r="V11" s="771" t="s">
        <v>22</v>
      </c>
      <c r="W11" s="772"/>
      <c r="X11" s="772"/>
      <c r="Y11" s="772"/>
      <c r="Z11" s="773"/>
      <c r="AA11" s="771" t="s">
        <v>23</v>
      </c>
      <c r="AB11" s="772"/>
      <c r="AC11" s="772"/>
      <c r="AD11" s="772"/>
      <c r="AE11" s="773"/>
      <c r="AF11" s="771" t="s">
        <v>24</v>
      </c>
      <c r="AG11" s="772"/>
      <c r="AH11" s="772"/>
      <c r="AI11" s="772"/>
      <c r="AJ11" s="773"/>
      <c r="AK11" s="771" t="s">
        <v>25</v>
      </c>
      <c r="AL11" s="772"/>
      <c r="AM11" s="772"/>
      <c r="AN11" s="772"/>
      <c r="AO11" s="773"/>
      <c r="AP11" s="771" t="s">
        <v>39</v>
      </c>
      <c r="AQ11" s="772"/>
      <c r="AR11" s="772"/>
      <c r="AS11" s="772"/>
      <c r="AT11" s="773"/>
      <c r="AU11" s="771" t="s">
        <v>40</v>
      </c>
      <c r="AV11" s="772"/>
      <c r="AW11" s="772"/>
      <c r="AX11" s="772"/>
      <c r="AY11" s="780"/>
      <c r="AZ11" s="604"/>
      <c r="BA11" s="783" t="s">
        <v>32</v>
      </c>
      <c r="BB11" s="781"/>
      <c r="BC11" s="781"/>
      <c r="BD11" s="781" t="s">
        <v>28</v>
      </c>
      <c r="BE11" s="781"/>
      <c r="BF11" s="781"/>
      <c r="BG11" s="781" t="s">
        <v>20</v>
      </c>
      <c r="BH11" s="781"/>
      <c r="BI11" s="781"/>
      <c r="BJ11" s="781" t="s">
        <v>21</v>
      </c>
      <c r="BK11" s="781"/>
      <c r="BL11" s="781"/>
      <c r="BM11" s="781" t="s">
        <v>22</v>
      </c>
      <c r="BN11" s="781"/>
      <c r="BO11" s="781"/>
      <c r="BP11" s="781" t="s">
        <v>23</v>
      </c>
      <c r="BQ11" s="781"/>
      <c r="BR11" s="781"/>
      <c r="BS11" s="781" t="s">
        <v>24</v>
      </c>
      <c r="BT11" s="781"/>
      <c r="BU11" s="781"/>
      <c r="BV11" s="781" t="s">
        <v>25</v>
      </c>
      <c r="BW11" s="781"/>
      <c r="BX11" s="781"/>
      <c r="BY11" s="781" t="s">
        <v>39</v>
      </c>
      <c r="BZ11" s="781"/>
      <c r="CA11" s="781"/>
      <c r="CB11" s="781" t="s">
        <v>40</v>
      </c>
      <c r="CC11" s="781"/>
      <c r="CD11" s="782"/>
      <c r="CE11" s="603"/>
    </row>
    <row r="12" spans="1:83" ht="48" customHeight="1">
      <c r="A12" s="776"/>
      <c r="B12" s="591" t="s">
        <v>98</v>
      </c>
      <c r="C12" s="592" t="s">
        <v>102</v>
      </c>
      <c r="D12" s="592" t="s">
        <v>33</v>
      </c>
      <c r="E12" s="592" t="s">
        <v>34</v>
      </c>
      <c r="F12" s="593" t="s">
        <v>41</v>
      </c>
      <c r="G12" s="591" t="s">
        <v>98</v>
      </c>
      <c r="H12" s="592" t="s">
        <v>102</v>
      </c>
      <c r="I12" s="592" t="s">
        <v>33</v>
      </c>
      <c r="J12" s="592" t="s">
        <v>34</v>
      </c>
      <c r="K12" s="593" t="s">
        <v>41</v>
      </c>
      <c r="L12" s="591" t="s">
        <v>98</v>
      </c>
      <c r="M12" s="592" t="s">
        <v>102</v>
      </c>
      <c r="N12" s="592" t="s">
        <v>33</v>
      </c>
      <c r="O12" s="592" t="s">
        <v>34</v>
      </c>
      <c r="P12" s="593" t="s">
        <v>41</v>
      </c>
      <c r="Q12" s="591" t="s">
        <v>98</v>
      </c>
      <c r="R12" s="592" t="s">
        <v>102</v>
      </c>
      <c r="S12" s="592" t="s">
        <v>33</v>
      </c>
      <c r="T12" s="592" t="s">
        <v>34</v>
      </c>
      <c r="U12" s="593" t="s">
        <v>41</v>
      </c>
      <c r="V12" s="591" t="s">
        <v>98</v>
      </c>
      <c r="W12" s="592" t="s">
        <v>102</v>
      </c>
      <c r="X12" s="592" t="s">
        <v>33</v>
      </c>
      <c r="Y12" s="592" t="s">
        <v>34</v>
      </c>
      <c r="Z12" s="593" t="s">
        <v>41</v>
      </c>
      <c r="AA12" s="591" t="s">
        <v>98</v>
      </c>
      <c r="AB12" s="592" t="s">
        <v>102</v>
      </c>
      <c r="AC12" s="592" t="s">
        <v>33</v>
      </c>
      <c r="AD12" s="592" t="s">
        <v>34</v>
      </c>
      <c r="AE12" s="593" t="s">
        <v>41</v>
      </c>
      <c r="AF12" s="591" t="s">
        <v>98</v>
      </c>
      <c r="AG12" s="592" t="s">
        <v>102</v>
      </c>
      <c r="AH12" s="592" t="s">
        <v>33</v>
      </c>
      <c r="AI12" s="592" t="s">
        <v>34</v>
      </c>
      <c r="AJ12" s="593" t="s">
        <v>41</v>
      </c>
      <c r="AK12" s="591" t="s">
        <v>98</v>
      </c>
      <c r="AL12" s="592" t="s">
        <v>102</v>
      </c>
      <c r="AM12" s="592" t="s">
        <v>33</v>
      </c>
      <c r="AN12" s="592" t="s">
        <v>34</v>
      </c>
      <c r="AO12" s="593" t="s">
        <v>41</v>
      </c>
      <c r="AP12" s="591" t="s">
        <v>98</v>
      </c>
      <c r="AQ12" s="592" t="s">
        <v>102</v>
      </c>
      <c r="AR12" s="592" t="s">
        <v>33</v>
      </c>
      <c r="AS12" s="592" t="s">
        <v>34</v>
      </c>
      <c r="AT12" s="593" t="s">
        <v>41</v>
      </c>
      <c r="AU12" s="591" t="s">
        <v>98</v>
      </c>
      <c r="AV12" s="592" t="s">
        <v>102</v>
      </c>
      <c r="AW12" s="592" t="s">
        <v>33</v>
      </c>
      <c r="AX12" s="592" t="s">
        <v>34</v>
      </c>
      <c r="AY12" s="628" t="s">
        <v>41</v>
      </c>
      <c r="AZ12" s="604"/>
      <c r="BA12" s="606" t="s">
        <v>33</v>
      </c>
      <c r="BB12" s="607" t="s">
        <v>34</v>
      </c>
      <c r="BC12" s="608" t="s">
        <v>41</v>
      </c>
      <c r="BD12" s="609" t="s">
        <v>33</v>
      </c>
      <c r="BE12" s="609" t="s">
        <v>34</v>
      </c>
      <c r="BF12" s="608" t="s">
        <v>41</v>
      </c>
      <c r="BG12" s="609" t="s">
        <v>33</v>
      </c>
      <c r="BH12" s="609" t="s">
        <v>34</v>
      </c>
      <c r="BI12" s="608" t="s">
        <v>41</v>
      </c>
      <c r="BJ12" s="609" t="s">
        <v>33</v>
      </c>
      <c r="BK12" s="609" t="s">
        <v>34</v>
      </c>
      <c r="BL12" s="608" t="s">
        <v>41</v>
      </c>
      <c r="BM12" s="609" t="s">
        <v>33</v>
      </c>
      <c r="BN12" s="609" t="s">
        <v>34</v>
      </c>
      <c r="BO12" s="608" t="s">
        <v>41</v>
      </c>
      <c r="BP12" s="609" t="s">
        <v>33</v>
      </c>
      <c r="BQ12" s="609" t="s">
        <v>34</v>
      </c>
      <c r="BR12" s="608" t="s">
        <v>41</v>
      </c>
      <c r="BS12" s="609" t="s">
        <v>33</v>
      </c>
      <c r="BT12" s="609" t="s">
        <v>34</v>
      </c>
      <c r="BU12" s="608" t="s">
        <v>41</v>
      </c>
      <c r="BV12" s="609" t="s">
        <v>33</v>
      </c>
      <c r="BW12" s="609" t="s">
        <v>34</v>
      </c>
      <c r="BX12" s="608" t="s">
        <v>41</v>
      </c>
      <c r="BY12" s="609" t="s">
        <v>33</v>
      </c>
      <c r="BZ12" s="609" t="s">
        <v>34</v>
      </c>
      <c r="CA12" s="608" t="s">
        <v>41</v>
      </c>
      <c r="CB12" s="607" t="s">
        <v>33</v>
      </c>
      <c r="CC12" s="607" t="s">
        <v>34</v>
      </c>
      <c r="CD12" s="610" t="s">
        <v>41</v>
      </c>
      <c r="CE12" s="524"/>
    </row>
    <row r="13" spans="1:83" ht="18.75" customHeight="1">
      <c r="A13" s="629">
        <v>18</v>
      </c>
      <c r="B13" s="552">
        <f aca="true" t="shared" si="0" ref="B13:B19">IF(BA13*(1-$AX$9)&lt;&gt;0,BA13*(1-$AX$9),"")</f>
      </c>
      <c r="C13" s="553"/>
      <c r="D13" s="554">
        <f aca="true" t="shared" si="1" ref="D13:E42">IF(BA13&lt;&gt;0,ROUND(BA13*(1-$AX$9)*1.18,2),"")</f>
      </c>
      <c r="E13" s="554">
        <f t="shared" si="1"/>
      </c>
      <c r="F13" s="555">
        <f>BC13</f>
      </c>
      <c r="G13" s="552"/>
      <c r="H13" s="553"/>
      <c r="I13" s="554">
        <f aca="true" t="shared" si="2" ref="I13:J42">IF(BD13&lt;&gt;0,ROUND(BD13*(1-$AX$9)*1.18,2),"")</f>
      </c>
      <c r="J13" s="554">
        <f t="shared" si="2"/>
      </c>
      <c r="K13" s="555">
        <f>BF13</f>
      </c>
      <c r="L13" s="678" t="s">
        <v>100</v>
      </c>
      <c r="M13" s="679">
        <v>136963</v>
      </c>
      <c r="N13" s="680">
        <v>217.7985</v>
      </c>
      <c r="O13" s="680">
        <f aca="true" t="shared" si="3" ref="O13:O19">IF(BH13&lt;&gt;0,ROUND(BH13*(1-$AX$9)*1.18,2),"")</f>
      </c>
      <c r="P13" s="555">
        <f>BI13</f>
        <v>12</v>
      </c>
      <c r="Q13" s="552" t="s">
        <v>101</v>
      </c>
      <c r="R13" s="553">
        <v>135225</v>
      </c>
      <c r="S13" s="554">
        <v>299.897</v>
      </c>
      <c r="T13" s="554">
        <f>IF(BK13&lt;&gt;0,ROUND(BK13*(1-$AX$9)*1.18,2),"")</f>
      </c>
      <c r="U13" s="555">
        <f>BL13</f>
        <v>9</v>
      </c>
      <c r="V13" s="552" t="s">
        <v>101</v>
      </c>
      <c r="W13" s="553">
        <v>135226</v>
      </c>
      <c r="X13" s="554">
        <v>352.82</v>
      </c>
      <c r="Y13" s="554">
        <f>IF(BN13&lt;&gt;0,ROUND(BN13*(1-$AX$9)*1.18,2),"")</f>
      </c>
      <c r="Z13" s="555">
        <f>BO13</f>
        <v>8</v>
      </c>
      <c r="AA13" s="552" t="s">
        <v>101</v>
      </c>
      <c r="AB13" s="553">
        <v>135227</v>
      </c>
      <c r="AC13" s="554">
        <v>421.3485</v>
      </c>
      <c r="AD13" s="554">
        <f>IF(BQ13&lt;&gt;0,ROUND(BQ13*(1-$AX$9)*1.18,2),"")</f>
      </c>
      <c r="AE13" s="555">
        <f>BR13</f>
        <v>7</v>
      </c>
      <c r="AF13" s="552"/>
      <c r="AG13" s="553"/>
      <c r="AH13" s="554">
        <f>IF(BS13&lt;&gt;0,ROUND(BS13*(1-$AX$9)*1.18,2),"")</f>
      </c>
      <c r="AI13" s="554">
        <f>IF(BT13&lt;&gt;0,ROUND(BT13*(1-$AX$9)*1.18,2),"")</f>
      </c>
      <c r="AJ13" s="555" t="str">
        <f>BU13</f>
        <v> </v>
      </c>
      <c r="AK13" s="552"/>
      <c r="AL13" s="553"/>
      <c r="AM13" s="554">
        <f>IF(BV13&lt;&gt;0,ROUND(BV13*(1-$AX$9)*1.18,2),"")</f>
      </c>
      <c r="AN13" s="554">
        <f>IF(BW13&lt;&gt;0,ROUND(BW13*(1-$AX$9)*1.18,2),"")</f>
      </c>
      <c r="AO13" s="555" t="str">
        <f>BX13</f>
        <v> </v>
      </c>
      <c r="AP13" s="552"/>
      <c r="AQ13" s="553"/>
      <c r="AR13" s="554">
        <f>IF(BY13&lt;&gt;0,ROUND(BY13*(1-$AX$9)*1.18,2),"")</f>
      </c>
      <c r="AS13" s="554">
        <f>IF(BZ13&lt;&gt;0,ROUND(BZ13*(1-$AX$9)*1.18,2),"")</f>
      </c>
      <c r="AT13" s="555" t="str">
        <f>CA13</f>
        <v> </v>
      </c>
      <c r="AU13" s="552"/>
      <c r="AV13" s="553"/>
      <c r="AW13" s="554">
        <f>IF(CB13&lt;&gt;0,ROUND(CB13*(1-$AX$9)*1.18,2),"")</f>
      </c>
      <c r="AX13" s="554">
        <f>IF(CC13&lt;&gt;0,ROUND(CC13*(1-$AX$9)*1.18,2),"")</f>
      </c>
      <c r="AY13" s="630" t="str">
        <f>CD13</f>
        <v> </v>
      </c>
      <c r="AZ13" s="596">
        <f>A13</f>
        <v>18</v>
      </c>
      <c r="BA13" s="611">
        <v>0</v>
      </c>
      <c r="BB13" s="612">
        <v>0</v>
      </c>
      <c r="BC13" s="613">
        <f>""</f>
      </c>
      <c r="BD13" s="611">
        <v>0</v>
      </c>
      <c r="BE13" s="612">
        <v>0</v>
      </c>
      <c r="BF13" s="619">
        <f>""</f>
      </c>
      <c r="BG13" s="611">
        <v>160.5</v>
      </c>
      <c r="BH13" s="612">
        <v>0</v>
      </c>
      <c r="BI13" s="613">
        <v>12</v>
      </c>
      <c r="BJ13" s="611">
        <v>221</v>
      </c>
      <c r="BK13" s="612">
        <v>0</v>
      </c>
      <c r="BL13" s="613">
        <v>9</v>
      </c>
      <c r="BM13" s="611">
        <v>260</v>
      </c>
      <c r="BN13" s="612">
        <v>0</v>
      </c>
      <c r="BO13" s="613">
        <v>8</v>
      </c>
      <c r="BP13" s="611">
        <v>310.5</v>
      </c>
      <c r="BQ13" s="612">
        <v>0</v>
      </c>
      <c r="BR13" s="613">
        <v>7</v>
      </c>
      <c r="BS13" s="611">
        <v>0</v>
      </c>
      <c r="BT13" s="614">
        <v>0</v>
      </c>
      <c r="BU13" s="615" t="s">
        <v>35</v>
      </c>
      <c r="BV13" s="611">
        <v>0</v>
      </c>
      <c r="BW13" s="612">
        <v>0</v>
      </c>
      <c r="BX13" s="613" t="s">
        <v>35</v>
      </c>
      <c r="BY13" s="611">
        <v>0</v>
      </c>
      <c r="BZ13" s="612">
        <v>0</v>
      </c>
      <c r="CA13" s="613" t="s">
        <v>35</v>
      </c>
      <c r="CB13" s="611">
        <v>0</v>
      </c>
      <c r="CC13" s="612">
        <v>0</v>
      </c>
      <c r="CD13" s="613" t="s">
        <v>35</v>
      </c>
      <c r="CE13" s="616"/>
    </row>
    <row r="14" spans="1:83" ht="18.75" customHeight="1">
      <c r="A14" s="631">
        <v>21</v>
      </c>
      <c r="B14" s="552">
        <f t="shared" si="0"/>
      </c>
      <c r="C14" s="553"/>
      <c r="D14" s="554">
        <f t="shared" si="1"/>
      </c>
      <c r="E14" s="554">
        <f t="shared" si="1"/>
      </c>
      <c r="F14" s="561">
        <f aca="true" t="shared" si="4" ref="F14:F42">BC14</f>
      </c>
      <c r="G14" s="552"/>
      <c r="H14" s="553"/>
      <c r="I14" s="554">
        <f t="shared" si="2"/>
      </c>
      <c r="J14" s="554">
        <f t="shared" si="2"/>
      </c>
      <c r="K14" s="561">
        <f aca="true" t="shared" si="5" ref="K14:K42">BF14</f>
      </c>
      <c r="L14" s="678" t="s">
        <v>99</v>
      </c>
      <c r="M14" s="679">
        <v>136718</v>
      </c>
      <c r="N14" s="680">
        <v>225.262</v>
      </c>
      <c r="O14" s="680">
        <f t="shared" si="3"/>
      </c>
      <c r="P14" s="561">
        <f aca="true" t="shared" si="6" ref="P14:P42">BI14</f>
        <v>12</v>
      </c>
      <c r="Q14" s="678" t="s">
        <v>100</v>
      </c>
      <c r="R14" s="679">
        <v>135228</v>
      </c>
      <c r="S14" s="680">
        <v>307.3605</v>
      </c>
      <c r="T14" s="680">
        <v>307.3605</v>
      </c>
      <c r="U14" s="561">
        <f aca="true" t="shared" si="7" ref="U14:U42">BL14</f>
        <v>9</v>
      </c>
      <c r="V14" s="552" t="s">
        <v>101</v>
      </c>
      <c r="W14" s="553">
        <v>135229</v>
      </c>
      <c r="X14" s="554">
        <v>360.2835</v>
      </c>
      <c r="Y14" s="554">
        <v>360.2835</v>
      </c>
      <c r="Z14" s="561">
        <f aca="true" t="shared" si="8" ref="Z14:Z42">BO14</f>
        <v>7</v>
      </c>
      <c r="AA14" s="552" t="s">
        <v>101</v>
      </c>
      <c r="AB14" s="553">
        <v>135230</v>
      </c>
      <c r="AC14" s="554">
        <v>457.9875</v>
      </c>
      <c r="AD14" s="554">
        <v>457.9875</v>
      </c>
      <c r="AE14" s="561">
        <f aca="true" t="shared" si="9" ref="AE14:AE42">BR14</f>
        <v>7</v>
      </c>
      <c r="AF14" s="552" t="s">
        <v>101</v>
      </c>
      <c r="AG14" s="553">
        <v>134823</v>
      </c>
      <c r="AH14" s="554">
        <f aca="true" t="shared" si="10" ref="AH14:AH23">IF(BS14&lt;&gt;0,ROUND(BS14*(1-$AX$9)*1.18,2),"")</f>
      </c>
      <c r="AI14" s="554">
        <v>585.5455</v>
      </c>
      <c r="AJ14" s="561">
        <f aca="true" t="shared" si="11" ref="AJ14:AJ42">BU14</f>
        <v>5</v>
      </c>
      <c r="AK14" s="552" t="s">
        <v>101</v>
      </c>
      <c r="AL14" s="553">
        <v>136511</v>
      </c>
      <c r="AM14" s="554">
        <f aca="true" t="shared" si="12" ref="AM14:AM23">IF(BV14&lt;&gt;0,ROUND(BV14*(1-$AX$9)*1.18,2),"")</f>
      </c>
      <c r="AN14" s="554">
        <v>680.5355</v>
      </c>
      <c r="AO14" s="561">
        <v>4</v>
      </c>
      <c r="AP14" s="552"/>
      <c r="AQ14" s="553"/>
      <c r="AR14" s="554">
        <f aca="true" t="shared" si="13" ref="AR14:AR42">IF(BY14&lt;&gt;0,ROUND(BY14*(1-$AX$9)*1.18,2),"")</f>
      </c>
      <c r="AS14" s="554">
        <f>IF(BZ14&lt;&gt;0,ROUND(BZ14*(1-$AX$9)*1.18,2),"")</f>
      </c>
      <c r="AT14" s="561" t="str">
        <f aca="true" t="shared" si="14" ref="AT14:AT42">CA14</f>
        <v> </v>
      </c>
      <c r="AU14" s="552"/>
      <c r="AV14" s="553"/>
      <c r="AW14" s="554">
        <f aca="true" t="shared" si="15" ref="AW14:AW42">IF(CB14&lt;&gt;0,ROUND(CB14*(1-$AX$9)*1.18,2),"")</f>
      </c>
      <c r="AX14" s="554">
        <f>IF(CC14&lt;&gt;0,ROUND(CC14*(1-$AX$9)*1.18,2),"")</f>
      </c>
      <c r="AY14" s="632" t="str">
        <f aca="true" t="shared" si="16" ref="AY14:AY42">CD14</f>
        <v> </v>
      </c>
      <c r="AZ14" s="596">
        <f aca="true" t="shared" si="17" ref="AZ14:AZ42">A14</f>
        <v>21</v>
      </c>
      <c r="BA14" s="617">
        <v>0</v>
      </c>
      <c r="BB14" s="618">
        <v>0</v>
      </c>
      <c r="BC14" s="619">
        <f>""</f>
      </c>
      <c r="BD14" s="617">
        <v>0</v>
      </c>
      <c r="BE14" s="618">
        <v>0</v>
      </c>
      <c r="BF14" s="619">
        <f>""</f>
      </c>
      <c r="BG14" s="617">
        <v>166</v>
      </c>
      <c r="BH14" s="618">
        <v>0</v>
      </c>
      <c r="BI14" s="619">
        <v>12</v>
      </c>
      <c r="BJ14" s="617">
        <v>226.5</v>
      </c>
      <c r="BK14" s="618">
        <v>226.5</v>
      </c>
      <c r="BL14" s="619">
        <v>9</v>
      </c>
      <c r="BM14" s="617">
        <v>265.5</v>
      </c>
      <c r="BN14" s="617">
        <v>265.5</v>
      </c>
      <c r="BO14" s="619">
        <v>7</v>
      </c>
      <c r="BP14" s="617">
        <v>337.5</v>
      </c>
      <c r="BQ14" s="618">
        <v>337.5</v>
      </c>
      <c r="BR14" s="619">
        <v>7</v>
      </c>
      <c r="BS14" s="620">
        <v>0</v>
      </c>
      <c r="BT14" s="621">
        <v>431.5</v>
      </c>
      <c r="BU14" s="622">
        <v>5</v>
      </c>
      <c r="BV14" s="617">
        <v>0</v>
      </c>
      <c r="BW14" s="618">
        <v>501.5</v>
      </c>
      <c r="BX14" s="619" t="s">
        <v>35</v>
      </c>
      <c r="BY14" s="617">
        <v>0</v>
      </c>
      <c r="BZ14" s="618">
        <v>0</v>
      </c>
      <c r="CA14" s="619" t="s">
        <v>35</v>
      </c>
      <c r="CB14" s="617">
        <v>0</v>
      </c>
      <c r="CC14" s="618">
        <v>0</v>
      </c>
      <c r="CD14" s="619" t="s">
        <v>35</v>
      </c>
      <c r="CE14" s="597"/>
    </row>
    <row r="15" spans="1:83" ht="18.75" customHeight="1">
      <c r="A15" s="631">
        <v>25</v>
      </c>
      <c r="B15" s="552">
        <f t="shared" si="0"/>
      </c>
      <c r="C15" s="553"/>
      <c r="D15" s="554">
        <f t="shared" si="1"/>
      </c>
      <c r="E15" s="554">
        <f t="shared" si="1"/>
      </c>
      <c r="F15" s="561">
        <f t="shared" si="4"/>
      </c>
      <c r="G15" s="552"/>
      <c r="H15" s="553"/>
      <c r="I15" s="554">
        <f t="shared" si="2"/>
      </c>
      <c r="J15" s="554">
        <f t="shared" si="2"/>
      </c>
      <c r="K15" s="561">
        <f t="shared" si="5"/>
      </c>
      <c r="L15" s="678" t="s">
        <v>99</v>
      </c>
      <c r="M15" s="679">
        <v>137925</v>
      </c>
      <c r="N15" s="680">
        <v>251.7235</v>
      </c>
      <c r="O15" s="680">
        <f t="shared" si="3"/>
      </c>
      <c r="P15" s="561">
        <f t="shared" si="6"/>
        <v>12</v>
      </c>
      <c r="Q15" s="678" t="s">
        <v>100</v>
      </c>
      <c r="R15" s="679">
        <v>135231</v>
      </c>
      <c r="S15" s="680">
        <v>346.7135</v>
      </c>
      <c r="T15" s="680">
        <f>IF(BK15&lt;&gt;0,ROUND(BK15*(1-$AX$9)*1.18,2),"")</f>
      </c>
      <c r="U15" s="561">
        <f t="shared" si="7"/>
        <v>9</v>
      </c>
      <c r="V15" s="552" t="s">
        <v>101</v>
      </c>
      <c r="W15" s="553">
        <v>135232</v>
      </c>
      <c r="X15" s="554">
        <v>402.3505</v>
      </c>
      <c r="Y15" s="554">
        <f>IF(BN15&lt;&gt;0,ROUND(BN15*(1-$AX$9)*1.18,2),"")</f>
      </c>
      <c r="Z15" s="561">
        <f t="shared" si="8"/>
        <v>7</v>
      </c>
      <c r="AA15" s="552" t="s">
        <v>101</v>
      </c>
      <c r="AB15" s="553">
        <v>135233</v>
      </c>
      <c r="AC15" s="554">
        <v>480.378</v>
      </c>
      <c r="AD15" s="554">
        <f>IF(BQ15&lt;&gt;0,ROUND(BQ15*(1-$AX$9)*1.18,2),"")</f>
      </c>
      <c r="AE15" s="561">
        <f t="shared" si="9"/>
        <v>7</v>
      </c>
      <c r="AF15" s="552"/>
      <c r="AG15" s="553"/>
      <c r="AH15" s="554">
        <f t="shared" si="10"/>
      </c>
      <c r="AI15" s="554">
        <f>IF(BT15&lt;&gt;0,ROUND(BT15*(1-$AX$9)*1.18,2),"")</f>
      </c>
      <c r="AJ15" s="561" t="str">
        <f t="shared" si="11"/>
        <v> </v>
      </c>
      <c r="AK15" s="552"/>
      <c r="AL15" s="553"/>
      <c r="AM15" s="554">
        <f t="shared" si="12"/>
      </c>
      <c r="AN15" s="554">
        <f>IF(BW15&lt;&gt;0,ROUND(BW15*(1-$AX$9)*1.18,2),"")</f>
      </c>
      <c r="AO15" s="561" t="str">
        <f aca="true" t="shared" si="18" ref="AO15:AO42">BX15</f>
        <v> </v>
      </c>
      <c r="AP15" s="552"/>
      <c r="AQ15" s="553"/>
      <c r="AR15" s="554">
        <f t="shared" si="13"/>
      </c>
      <c r="AS15" s="554">
        <f>IF(BZ15&lt;&gt;0,ROUND(BZ15*(1-$AX$9)*1.18,2),"")</f>
      </c>
      <c r="AT15" s="561" t="str">
        <f t="shared" si="14"/>
        <v> </v>
      </c>
      <c r="AU15" s="552"/>
      <c r="AV15" s="553"/>
      <c r="AW15" s="554">
        <f t="shared" si="15"/>
      </c>
      <c r="AX15" s="554">
        <f>IF(CC15&lt;&gt;0,ROUND(CC15*(1-$AX$9)*1.18,2),"")</f>
      </c>
      <c r="AY15" s="632" t="str">
        <f t="shared" si="16"/>
        <v> </v>
      </c>
      <c r="AZ15" s="596">
        <f t="shared" si="17"/>
        <v>25</v>
      </c>
      <c r="BA15" s="617">
        <v>0</v>
      </c>
      <c r="BB15" s="618">
        <v>0</v>
      </c>
      <c r="BC15" s="619">
        <f>""</f>
      </c>
      <c r="BD15" s="617">
        <v>0</v>
      </c>
      <c r="BE15" s="618">
        <v>0</v>
      </c>
      <c r="BF15" s="619">
        <f>""</f>
      </c>
      <c r="BG15" s="617">
        <v>185.5</v>
      </c>
      <c r="BH15" s="618">
        <v>0</v>
      </c>
      <c r="BI15" s="619">
        <v>12</v>
      </c>
      <c r="BJ15" s="617">
        <v>255.5</v>
      </c>
      <c r="BK15" s="618">
        <v>0</v>
      </c>
      <c r="BL15" s="619">
        <v>9</v>
      </c>
      <c r="BM15" s="617">
        <v>296.5</v>
      </c>
      <c r="BN15" s="618">
        <v>0</v>
      </c>
      <c r="BO15" s="619">
        <v>7</v>
      </c>
      <c r="BP15" s="617">
        <v>354</v>
      </c>
      <c r="BQ15" s="618">
        <v>0</v>
      </c>
      <c r="BR15" s="619">
        <v>7</v>
      </c>
      <c r="BS15" s="620">
        <v>0</v>
      </c>
      <c r="BT15" s="621">
        <v>0</v>
      </c>
      <c r="BU15" s="622" t="s">
        <v>35</v>
      </c>
      <c r="BV15" s="617">
        <v>0</v>
      </c>
      <c r="BW15" s="618">
        <v>0</v>
      </c>
      <c r="BX15" s="619" t="s">
        <v>35</v>
      </c>
      <c r="BY15" s="617">
        <v>0</v>
      </c>
      <c r="BZ15" s="618">
        <v>0</v>
      </c>
      <c r="CA15" s="619" t="s">
        <v>35</v>
      </c>
      <c r="CB15" s="617">
        <v>0</v>
      </c>
      <c r="CC15" s="618">
        <v>0</v>
      </c>
      <c r="CD15" s="619" t="s">
        <v>35</v>
      </c>
      <c r="CE15" s="616"/>
    </row>
    <row r="16" spans="1:83" ht="18.75" customHeight="1">
      <c r="A16" s="631">
        <v>28</v>
      </c>
      <c r="B16" s="552">
        <f t="shared" si="0"/>
      </c>
      <c r="C16" s="553"/>
      <c r="D16" s="554">
        <f t="shared" si="1"/>
      </c>
      <c r="E16" s="554">
        <f t="shared" si="1"/>
      </c>
      <c r="F16" s="561">
        <f t="shared" si="4"/>
      </c>
      <c r="G16" s="678" t="s">
        <v>100</v>
      </c>
      <c r="H16" s="679">
        <v>137117</v>
      </c>
      <c r="I16" s="680">
        <v>235.4395</v>
      </c>
      <c r="J16" s="680">
        <f t="shared" si="2"/>
      </c>
      <c r="K16" s="561">
        <f t="shared" si="5"/>
        <v>12</v>
      </c>
      <c r="L16" s="678" t="s">
        <v>99</v>
      </c>
      <c r="M16" s="679">
        <v>136806</v>
      </c>
      <c r="N16" s="680">
        <v>257.83</v>
      </c>
      <c r="O16" s="680">
        <f t="shared" si="3"/>
      </c>
      <c r="P16" s="561">
        <f t="shared" si="6"/>
        <v>10</v>
      </c>
      <c r="Q16" s="678" t="s">
        <v>100</v>
      </c>
      <c r="R16" s="679">
        <v>158150</v>
      </c>
      <c r="S16" s="680">
        <v>358.9265</v>
      </c>
      <c r="T16" s="680">
        <f>IF(BK16&lt;&gt;0,ROUND(BK16*(1-$AX$9)*1.18,2),"")</f>
      </c>
      <c r="U16" s="561">
        <f t="shared" si="7"/>
        <v>9</v>
      </c>
      <c r="V16" s="552" t="s">
        <v>101</v>
      </c>
      <c r="W16" s="553">
        <v>135234</v>
      </c>
      <c r="X16" s="554">
        <v>418.6345</v>
      </c>
      <c r="Y16" s="554">
        <v>418.6345</v>
      </c>
      <c r="Z16" s="561">
        <f t="shared" si="8"/>
        <v>7</v>
      </c>
      <c r="AA16" s="552" t="s">
        <v>101</v>
      </c>
      <c r="AB16" s="553">
        <v>135235</v>
      </c>
      <c r="AC16" s="554">
        <v>499.376</v>
      </c>
      <c r="AD16" s="554">
        <v>499.376</v>
      </c>
      <c r="AE16" s="561">
        <f t="shared" si="9"/>
        <v>6</v>
      </c>
      <c r="AF16" s="552" t="s">
        <v>101</v>
      </c>
      <c r="AG16" s="553"/>
      <c r="AH16" s="554">
        <f t="shared" si="10"/>
      </c>
      <c r="AI16" s="554">
        <v>594.366</v>
      </c>
      <c r="AJ16" s="561">
        <f t="shared" si="11"/>
        <v>5</v>
      </c>
      <c r="AK16" s="552" t="s">
        <v>101</v>
      </c>
      <c r="AL16" s="553">
        <v>229605</v>
      </c>
      <c r="AM16" s="554">
        <f t="shared" si="12"/>
      </c>
      <c r="AN16" s="554">
        <v>689.356</v>
      </c>
      <c r="AO16" s="561">
        <f t="shared" si="18"/>
        <v>4</v>
      </c>
      <c r="AP16" s="552"/>
      <c r="AQ16" s="553"/>
      <c r="AR16" s="554">
        <f t="shared" si="13"/>
      </c>
      <c r="AS16" s="554">
        <f>IF(BZ16&lt;&gt;0,ROUND(BZ16*(1-$AX$9)*1.18,2),"")</f>
      </c>
      <c r="AT16" s="561" t="str">
        <f t="shared" si="14"/>
        <v> </v>
      </c>
      <c r="AU16" s="552"/>
      <c r="AV16" s="553"/>
      <c r="AW16" s="554">
        <f t="shared" si="15"/>
      </c>
      <c r="AX16" s="554">
        <f>IF(CC16&lt;&gt;0,ROUND(CC16*(1-$AX$9)*1.18,2),"")</f>
      </c>
      <c r="AY16" s="632" t="str">
        <f t="shared" si="16"/>
        <v> </v>
      </c>
      <c r="AZ16" s="596">
        <f t="shared" si="17"/>
        <v>28</v>
      </c>
      <c r="BA16" s="617">
        <v>0</v>
      </c>
      <c r="BB16" s="618">
        <v>0</v>
      </c>
      <c r="BC16" s="619">
        <f>""</f>
      </c>
      <c r="BD16" s="617">
        <v>173.5</v>
      </c>
      <c r="BE16" s="618">
        <v>0</v>
      </c>
      <c r="BF16" s="619">
        <v>12</v>
      </c>
      <c r="BG16" s="617">
        <v>190</v>
      </c>
      <c r="BH16" s="618">
        <v>0</v>
      </c>
      <c r="BI16" s="619">
        <v>10</v>
      </c>
      <c r="BJ16" s="617">
        <v>264.5</v>
      </c>
      <c r="BK16" s="618">
        <v>0</v>
      </c>
      <c r="BL16" s="619">
        <v>9</v>
      </c>
      <c r="BM16" s="617">
        <v>308.5</v>
      </c>
      <c r="BN16" s="617">
        <v>308.5</v>
      </c>
      <c r="BO16" s="619">
        <v>7</v>
      </c>
      <c r="BP16" s="617">
        <v>368</v>
      </c>
      <c r="BQ16" s="617">
        <v>368</v>
      </c>
      <c r="BR16" s="619">
        <v>6</v>
      </c>
      <c r="BS16" s="620">
        <v>0</v>
      </c>
      <c r="BT16" s="621">
        <v>438</v>
      </c>
      <c r="BU16" s="622">
        <v>5</v>
      </c>
      <c r="BV16" s="617">
        <v>0</v>
      </c>
      <c r="BW16" s="618">
        <v>508</v>
      </c>
      <c r="BX16" s="619">
        <v>4</v>
      </c>
      <c r="BY16" s="617">
        <v>0</v>
      </c>
      <c r="BZ16" s="618">
        <v>0</v>
      </c>
      <c r="CA16" s="619" t="s">
        <v>35</v>
      </c>
      <c r="CB16" s="617">
        <v>0</v>
      </c>
      <c r="CC16" s="618">
        <v>0</v>
      </c>
      <c r="CD16" s="619" t="s">
        <v>35</v>
      </c>
      <c r="CE16" s="597"/>
    </row>
    <row r="17" spans="1:83" ht="18.75" customHeight="1">
      <c r="A17" s="631">
        <v>32</v>
      </c>
      <c r="B17" s="552">
        <f t="shared" si="0"/>
      </c>
      <c r="C17" s="553"/>
      <c r="D17" s="554">
        <f t="shared" si="1"/>
      </c>
      <c r="E17" s="554">
        <f t="shared" si="1"/>
      </c>
      <c r="F17" s="561">
        <f t="shared" si="4"/>
      </c>
      <c r="G17" s="678" t="s">
        <v>100</v>
      </c>
      <c r="H17" s="679">
        <v>136701</v>
      </c>
      <c r="I17" s="680">
        <v>244.26</v>
      </c>
      <c r="J17" s="680">
        <f t="shared" si="2"/>
      </c>
      <c r="K17" s="561">
        <f t="shared" si="5"/>
        <v>12</v>
      </c>
      <c r="L17" s="678" t="s">
        <v>99</v>
      </c>
      <c r="M17" s="679">
        <v>135236</v>
      </c>
      <c r="N17" s="680">
        <v>266.6505</v>
      </c>
      <c r="O17" s="680">
        <f t="shared" si="3"/>
      </c>
      <c r="P17" s="561">
        <f t="shared" si="6"/>
        <v>10</v>
      </c>
      <c r="Q17" s="678" t="s">
        <v>100</v>
      </c>
      <c r="R17" s="679">
        <v>135237</v>
      </c>
      <c r="S17" s="680">
        <v>374.532</v>
      </c>
      <c r="T17" s="680">
        <f>IF(BK17&lt;&gt;0,ROUND(BK17*(1-$AX$9)*1.18,2),"")</f>
      </c>
      <c r="U17" s="561">
        <f t="shared" si="7"/>
        <v>8</v>
      </c>
      <c r="V17" s="678" t="s">
        <v>100</v>
      </c>
      <c r="W17" s="679">
        <v>135238</v>
      </c>
      <c r="X17" s="680">
        <v>438.9895</v>
      </c>
      <c r="Y17" s="680">
        <f>IF(BN17&lt;&gt;0,ROUND(BN17*(1-$AX$9)*1.18,2),"")</f>
      </c>
      <c r="Z17" s="561">
        <f t="shared" si="8"/>
        <v>7</v>
      </c>
      <c r="AA17" s="552" t="s">
        <v>101</v>
      </c>
      <c r="AB17" s="553">
        <v>135239</v>
      </c>
      <c r="AC17" s="554">
        <v>522.445</v>
      </c>
      <c r="AD17" s="554">
        <f>IF(BQ17&lt;&gt;0,ROUND(BQ17*(1-$AX$9)*1.18,2),"")</f>
      </c>
      <c r="AE17" s="561">
        <f t="shared" si="9"/>
        <v>6</v>
      </c>
      <c r="AF17" s="552"/>
      <c r="AG17" s="553"/>
      <c r="AH17" s="554">
        <f t="shared" si="10"/>
      </c>
      <c r="AI17" s="554">
        <f>IF(BT17&lt;&gt;0,ROUND(BT17*(1-$AX$9)*1.18,2),"")</f>
      </c>
      <c r="AJ17" s="561" t="str">
        <f t="shared" si="11"/>
        <v> </v>
      </c>
      <c r="AK17" s="552"/>
      <c r="AL17" s="553"/>
      <c r="AM17" s="554">
        <f t="shared" si="12"/>
      </c>
      <c r="AN17" s="554">
        <f>IF(BW17&lt;&gt;0,ROUND(BW17*(1-$AX$9)*1.18,2),"")</f>
      </c>
      <c r="AO17" s="561" t="str">
        <f t="shared" si="18"/>
        <v> </v>
      </c>
      <c r="AP17" s="552"/>
      <c r="AQ17" s="553"/>
      <c r="AR17" s="554">
        <f t="shared" si="13"/>
      </c>
      <c r="AS17" s="554">
        <f>IF(BZ17&lt;&gt;0,ROUND(BZ17*(1-$AX$9)*1.18,2),"")</f>
      </c>
      <c r="AT17" s="561" t="str">
        <f t="shared" si="14"/>
        <v> </v>
      </c>
      <c r="AU17" s="552"/>
      <c r="AV17" s="553"/>
      <c r="AW17" s="554">
        <f t="shared" si="15"/>
      </c>
      <c r="AX17" s="554">
        <f>IF(CC17&lt;&gt;0,ROUND(CC17*(1-$AX$9)*1.18,2),"")</f>
      </c>
      <c r="AY17" s="632" t="str">
        <f t="shared" si="16"/>
        <v> </v>
      </c>
      <c r="AZ17" s="596">
        <f t="shared" si="17"/>
        <v>32</v>
      </c>
      <c r="BA17" s="617">
        <v>0</v>
      </c>
      <c r="BB17" s="618">
        <v>0</v>
      </c>
      <c r="BC17" s="619">
        <f>""</f>
      </c>
      <c r="BD17" s="617">
        <v>180</v>
      </c>
      <c r="BE17" s="618">
        <v>0</v>
      </c>
      <c r="BF17" s="619">
        <v>12</v>
      </c>
      <c r="BG17" s="617">
        <v>196.5</v>
      </c>
      <c r="BH17" s="618">
        <v>0</v>
      </c>
      <c r="BI17" s="619">
        <v>10</v>
      </c>
      <c r="BJ17" s="617">
        <v>276</v>
      </c>
      <c r="BK17" s="618">
        <v>0</v>
      </c>
      <c r="BL17" s="619">
        <v>8</v>
      </c>
      <c r="BM17" s="617">
        <v>323.5</v>
      </c>
      <c r="BN17" s="618">
        <v>0</v>
      </c>
      <c r="BO17" s="619">
        <v>7</v>
      </c>
      <c r="BP17" s="617">
        <v>385</v>
      </c>
      <c r="BQ17" s="618">
        <v>0</v>
      </c>
      <c r="BR17" s="619">
        <v>6</v>
      </c>
      <c r="BS17" s="620">
        <v>0</v>
      </c>
      <c r="BT17" s="621">
        <v>0</v>
      </c>
      <c r="BU17" s="622" t="s">
        <v>35</v>
      </c>
      <c r="BV17" s="617">
        <v>0</v>
      </c>
      <c r="BW17" s="618">
        <v>0</v>
      </c>
      <c r="BX17" s="619" t="s">
        <v>35</v>
      </c>
      <c r="BY17" s="617">
        <v>0</v>
      </c>
      <c r="BZ17" s="618">
        <v>0</v>
      </c>
      <c r="CA17" s="619" t="s">
        <v>35</v>
      </c>
      <c r="CB17" s="617">
        <v>0</v>
      </c>
      <c r="CC17" s="618">
        <v>0</v>
      </c>
      <c r="CD17" s="619" t="s">
        <v>35</v>
      </c>
      <c r="CE17" s="616"/>
    </row>
    <row r="18" spans="1:83" ht="18.75" customHeight="1">
      <c r="A18" s="631">
        <v>35</v>
      </c>
      <c r="B18" s="552">
        <f t="shared" si="0"/>
      </c>
      <c r="C18" s="553"/>
      <c r="D18" s="554">
        <f t="shared" si="1"/>
      </c>
      <c r="E18" s="554">
        <f t="shared" si="1"/>
      </c>
      <c r="F18" s="561">
        <f t="shared" si="4"/>
      </c>
      <c r="G18" s="552" t="s">
        <v>101</v>
      </c>
      <c r="H18" s="553">
        <v>136725</v>
      </c>
      <c r="I18" s="554">
        <v>256.473</v>
      </c>
      <c r="J18" s="554">
        <f t="shared" si="2"/>
      </c>
      <c r="K18" s="561">
        <f t="shared" si="5"/>
        <v>12</v>
      </c>
      <c r="L18" s="678" t="s">
        <v>99</v>
      </c>
      <c r="M18" s="679">
        <v>135240</v>
      </c>
      <c r="N18" s="680">
        <v>278.185</v>
      </c>
      <c r="O18" s="680">
        <f t="shared" si="3"/>
        <v>241.9</v>
      </c>
      <c r="P18" s="561">
        <f t="shared" si="6"/>
        <v>10</v>
      </c>
      <c r="Q18" s="678" t="s">
        <v>100</v>
      </c>
      <c r="R18" s="679">
        <v>135241</v>
      </c>
      <c r="S18" s="680">
        <v>375.889</v>
      </c>
      <c r="T18" s="680">
        <v>375.889</v>
      </c>
      <c r="U18" s="561">
        <f t="shared" si="7"/>
        <v>8</v>
      </c>
      <c r="V18" s="678" t="s">
        <v>100</v>
      </c>
      <c r="W18" s="679">
        <v>135242</v>
      </c>
      <c r="X18" s="680">
        <v>465.451</v>
      </c>
      <c r="Y18" s="680">
        <v>465.451</v>
      </c>
      <c r="Z18" s="561">
        <f t="shared" si="8"/>
        <v>7</v>
      </c>
      <c r="AA18" s="552" t="s">
        <v>101</v>
      </c>
      <c r="AB18" s="553">
        <v>135243</v>
      </c>
      <c r="AC18" s="554">
        <v>566.5475</v>
      </c>
      <c r="AD18" s="554">
        <v>566.5475</v>
      </c>
      <c r="AE18" s="561">
        <f t="shared" si="9"/>
        <v>6</v>
      </c>
      <c r="AF18" s="552" t="s">
        <v>101</v>
      </c>
      <c r="AG18" s="553">
        <v>134831</v>
      </c>
      <c r="AH18" s="554">
        <f t="shared" si="10"/>
      </c>
      <c r="AI18" s="554">
        <v>686.642</v>
      </c>
      <c r="AJ18" s="561">
        <f t="shared" si="11"/>
        <v>5</v>
      </c>
      <c r="AK18" s="552" t="s">
        <v>101</v>
      </c>
      <c r="AL18" s="553">
        <v>134832</v>
      </c>
      <c r="AM18" s="554">
        <f t="shared" si="12"/>
      </c>
      <c r="AN18" s="554">
        <v>797.916</v>
      </c>
      <c r="AO18" s="561">
        <f t="shared" si="18"/>
        <v>4</v>
      </c>
      <c r="AP18" s="552" t="s">
        <v>101</v>
      </c>
      <c r="AQ18" s="553">
        <v>134833</v>
      </c>
      <c r="AR18" s="554">
        <f t="shared" si="13"/>
      </c>
      <c r="AS18" s="554">
        <v>957.36365</v>
      </c>
      <c r="AT18" s="561">
        <f t="shared" si="14"/>
        <v>4</v>
      </c>
      <c r="AU18" s="552" t="s">
        <v>101</v>
      </c>
      <c r="AV18" s="553"/>
      <c r="AW18" s="554">
        <f t="shared" si="15"/>
      </c>
      <c r="AX18" s="554">
        <v>1101.884</v>
      </c>
      <c r="AY18" s="632">
        <f t="shared" si="16"/>
        <v>4</v>
      </c>
      <c r="AZ18" s="596">
        <f t="shared" si="17"/>
        <v>35</v>
      </c>
      <c r="BA18" s="617">
        <v>0</v>
      </c>
      <c r="BB18" s="618">
        <v>0</v>
      </c>
      <c r="BC18" s="619">
        <f>""</f>
      </c>
      <c r="BD18" s="617">
        <v>189</v>
      </c>
      <c r="BE18" s="618">
        <v>0</v>
      </c>
      <c r="BF18" s="619">
        <v>12</v>
      </c>
      <c r="BG18" s="617">
        <v>205</v>
      </c>
      <c r="BH18" s="618">
        <v>205</v>
      </c>
      <c r="BI18" s="619">
        <v>10</v>
      </c>
      <c r="BJ18" s="617">
        <v>277</v>
      </c>
      <c r="BK18" s="618">
        <v>277</v>
      </c>
      <c r="BL18" s="619">
        <v>8</v>
      </c>
      <c r="BM18" s="617">
        <v>343</v>
      </c>
      <c r="BN18" s="618">
        <v>343</v>
      </c>
      <c r="BO18" s="619">
        <v>7</v>
      </c>
      <c r="BP18" s="617">
        <v>417.5</v>
      </c>
      <c r="BQ18" s="618">
        <v>417.5</v>
      </c>
      <c r="BR18" s="619">
        <v>6</v>
      </c>
      <c r="BS18" s="620">
        <v>0</v>
      </c>
      <c r="BT18" s="621">
        <v>506</v>
      </c>
      <c r="BU18" s="622">
        <v>5</v>
      </c>
      <c r="BV18" s="617">
        <v>0</v>
      </c>
      <c r="BW18" s="618">
        <v>588</v>
      </c>
      <c r="BX18" s="619">
        <v>4</v>
      </c>
      <c r="BY18" s="617">
        <v>0</v>
      </c>
      <c r="BZ18" s="618">
        <v>705.5</v>
      </c>
      <c r="CA18" s="619">
        <v>4</v>
      </c>
      <c r="CB18" s="617">
        <v>0</v>
      </c>
      <c r="CC18" s="618">
        <v>812</v>
      </c>
      <c r="CD18" s="619">
        <v>4</v>
      </c>
      <c r="CE18" s="597"/>
    </row>
    <row r="19" spans="1:83" ht="18.75" customHeight="1">
      <c r="A19" s="631">
        <v>38</v>
      </c>
      <c r="B19" s="552">
        <f t="shared" si="0"/>
      </c>
      <c r="C19" s="553"/>
      <c r="D19" s="554">
        <f t="shared" si="1"/>
      </c>
      <c r="E19" s="554">
        <f t="shared" si="1"/>
      </c>
      <c r="F19" s="561">
        <f t="shared" si="4"/>
      </c>
      <c r="G19" s="552" t="s">
        <v>101</v>
      </c>
      <c r="H19" s="553">
        <v>137316</v>
      </c>
      <c r="I19" s="554">
        <v>264.615</v>
      </c>
      <c r="J19" s="554">
        <f t="shared" si="2"/>
      </c>
      <c r="K19" s="561">
        <f t="shared" si="5"/>
        <v>10</v>
      </c>
      <c r="L19" s="678" t="s">
        <v>100</v>
      </c>
      <c r="M19" s="679">
        <v>135244</v>
      </c>
      <c r="N19" s="680">
        <v>289.7195</v>
      </c>
      <c r="O19" s="680">
        <f t="shared" si="3"/>
      </c>
      <c r="P19" s="561">
        <f t="shared" si="6"/>
        <v>9</v>
      </c>
      <c r="Q19" s="678" t="s">
        <v>100</v>
      </c>
      <c r="R19" s="679">
        <v>135245</v>
      </c>
      <c r="S19" s="680">
        <v>381.9955</v>
      </c>
      <c r="T19" s="680">
        <f>IF(BK19&lt;&gt;0,ROUND(BK19*(1-$AX$9)*1.18,2),"")</f>
      </c>
      <c r="U19" s="561">
        <f t="shared" si="7"/>
        <v>8</v>
      </c>
      <c r="V19" s="552" t="s">
        <v>101</v>
      </c>
      <c r="W19" s="553">
        <v>135246</v>
      </c>
      <c r="X19" s="554">
        <v>510.9105</v>
      </c>
      <c r="Y19" s="554">
        <f>IF(BN19&lt;&gt;0,ROUND(BN19*(1-$AX$9)*1.18,2),"")</f>
      </c>
      <c r="Z19" s="561">
        <f t="shared" si="8"/>
        <v>7</v>
      </c>
      <c r="AA19" s="552" t="s">
        <v>101</v>
      </c>
      <c r="AB19" s="553">
        <v>135247</v>
      </c>
      <c r="AC19" s="554">
        <v>610.65</v>
      </c>
      <c r="AD19" s="554">
        <f>IF(BQ19&lt;&gt;0,ROUND(BQ19*(1-$AX$9)*1.18,2),"")</f>
      </c>
      <c r="AE19" s="561">
        <f t="shared" si="9"/>
        <v>6</v>
      </c>
      <c r="AF19" s="552"/>
      <c r="AG19" s="553"/>
      <c r="AH19" s="554">
        <f t="shared" si="10"/>
      </c>
      <c r="AI19" s="554">
        <f>IF(BT19&lt;&gt;0,ROUND(BT19*(1-$AX$9)*1.18,2),"")</f>
      </c>
      <c r="AJ19" s="561" t="str">
        <f t="shared" si="11"/>
        <v> </v>
      </c>
      <c r="AK19" s="552"/>
      <c r="AL19" s="553"/>
      <c r="AM19" s="554">
        <f t="shared" si="12"/>
      </c>
      <c r="AN19" s="554">
        <f>IF(BW19&lt;&gt;0,ROUND(BW19*(1-$AX$9)*1.18,2),"")</f>
      </c>
      <c r="AO19" s="561" t="str">
        <f t="shared" si="18"/>
        <v> </v>
      </c>
      <c r="AP19" s="552"/>
      <c r="AQ19" s="553"/>
      <c r="AR19" s="554">
        <f t="shared" si="13"/>
      </c>
      <c r="AS19" s="554">
        <f>IF(BZ19&lt;&gt;0,ROUND(BZ19*(1-$AX$9)*1.18,2),"")</f>
      </c>
      <c r="AT19" s="561" t="str">
        <f t="shared" si="14"/>
        <v> </v>
      </c>
      <c r="AU19" s="552"/>
      <c r="AV19" s="553"/>
      <c r="AW19" s="554">
        <f t="shared" si="15"/>
      </c>
      <c r="AX19" s="554">
        <f>IF(CC19&lt;&gt;0,ROUND(CC19*(1-$AX$9)*1.18,2),"")</f>
      </c>
      <c r="AY19" s="632" t="str">
        <f t="shared" si="16"/>
        <v> </v>
      </c>
      <c r="AZ19" s="596">
        <f t="shared" si="17"/>
        <v>38</v>
      </c>
      <c r="BA19" s="617">
        <v>0</v>
      </c>
      <c r="BB19" s="618">
        <v>0</v>
      </c>
      <c r="BC19" s="619">
        <f>""</f>
      </c>
      <c r="BD19" s="617">
        <v>195</v>
      </c>
      <c r="BE19" s="618">
        <v>0</v>
      </c>
      <c r="BF19" s="619">
        <v>10</v>
      </c>
      <c r="BG19" s="617">
        <v>213.5</v>
      </c>
      <c r="BH19" s="618">
        <v>0</v>
      </c>
      <c r="BI19" s="619">
        <v>9</v>
      </c>
      <c r="BJ19" s="617">
        <v>281.5</v>
      </c>
      <c r="BK19" s="618">
        <v>0</v>
      </c>
      <c r="BL19" s="619">
        <v>8</v>
      </c>
      <c r="BM19" s="617">
        <v>376.5</v>
      </c>
      <c r="BN19" s="618">
        <v>0</v>
      </c>
      <c r="BO19" s="619">
        <v>7</v>
      </c>
      <c r="BP19" s="617">
        <v>450</v>
      </c>
      <c r="BQ19" s="618">
        <v>0</v>
      </c>
      <c r="BR19" s="619">
        <v>6</v>
      </c>
      <c r="BS19" s="620">
        <v>0</v>
      </c>
      <c r="BT19" s="621">
        <v>0</v>
      </c>
      <c r="BU19" s="622" t="s">
        <v>35</v>
      </c>
      <c r="BV19" s="617">
        <v>0</v>
      </c>
      <c r="BW19" s="618">
        <v>0</v>
      </c>
      <c r="BX19" s="619" t="s">
        <v>35</v>
      </c>
      <c r="BY19" s="617">
        <v>0</v>
      </c>
      <c r="BZ19" s="618">
        <v>0</v>
      </c>
      <c r="CA19" s="619" t="s">
        <v>35</v>
      </c>
      <c r="CB19" s="617">
        <v>0</v>
      </c>
      <c r="CC19" s="618">
        <v>0</v>
      </c>
      <c r="CD19" s="619" t="s">
        <v>35</v>
      </c>
      <c r="CE19" s="616"/>
    </row>
    <row r="20" spans="1:83" ht="18.75" customHeight="1">
      <c r="A20" s="631">
        <v>42</v>
      </c>
      <c r="B20" s="552" t="s">
        <v>101</v>
      </c>
      <c r="C20" s="553"/>
      <c r="D20" s="554">
        <f t="shared" si="1"/>
      </c>
      <c r="E20" s="554">
        <v>265.972</v>
      </c>
      <c r="F20" s="561">
        <f t="shared" si="4"/>
        <v>12</v>
      </c>
      <c r="G20" s="678" t="s">
        <v>100</v>
      </c>
      <c r="H20" s="679">
        <v>136727</v>
      </c>
      <c r="I20" s="680">
        <v>270.7215</v>
      </c>
      <c r="J20" s="680">
        <f t="shared" si="2"/>
      </c>
      <c r="K20" s="561">
        <f t="shared" si="5"/>
        <v>11</v>
      </c>
      <c r="L20" s="678" t="s">
        <v>99</v>
      </c>
      <c r="M20" s="679">
        <v>135248</v>
      </c>
      <c r="N20" s="680">
        <v>292.4335</v>
      </c>
      <c r="O20" s="680">
        <v>292.4335</v>
      </c>
      <c r="P20" s="561">
        <f t="shared" si="6"/>
        <v>9</v>
      </c>
      <c r="Q20" s="678" t="s">
        <v>99</v>
      </c>
      <c r="R20" s="679">
        <v>135249</v>
      </c>
      <c r="S20" s="680">
        <v>390.816</v>
      </c>
      <c r="T20" s="680">
        <v>390.816</v>
      </c>
      <c r="U20" s="561">
        <f t="shared" si="7"/>
        <v>7</v>
      </c>
      <c r="V20" s="678" t="s">
        <v>100</v>
      </c>
      <c r="W20" s="679">
        <v>135250</v>
      </c>
      <c r="X20" s="680">
        <v>523.802</v>
      </c>
      <c r="Y20" s="680">
        <v>523.802</v>
      </c>
      <c r="Z20" s="561">
        <f t="shared" si="8"/>
        <v>7</v>
      </c>
      <c r="AA20" s="552" t="s">
        <v>101</v>
      </c>
      <c r="AB20" s="553">
        <v>134837</v>
      </c>
      <c r="AC20" s="554">
        <f>IF(BP20&lt;&gt;0,ROUND(BP20*(1-$AX$9)*1.18,2),"")</f>
      </c>
      <c r="AD20" s="554">
        <v>652.717</v>
      </c>
      <c r="AE20" s="561">
        <f t="shared" si="9"/>
        <v>5</v>
      </c>
      <c r="AF20" s="552" t="s">
        <v>101</v>
      </c>
      <c r="AG20" s="553">
        <v>134838</v>
      </c>
      <c r="AH20" s="554">
        <f t="shared" si="10"/>
      </c>
      <c r="AI20" s="554">
        <v>775.5255</v>
      </c>
      <c r="AJ20" s="561">
        <f t="shared" si="11"/>
        <v>5</v>
      </c>
      <c r="AK20" s="552" t="s">
        <v>101</v>
      </c>
      <c r="AL20" s="553">
        <v>134839</v>
      </c>
      <c r="AM20" s="554">
        <f t="shared" si="12"/>
      </c>
      <c r="AN20" s="554">
        <v>900.3695</v>
      </c>
      <c r="AO20" s="561">
        <f t="shared" si="18"/>
        <v>4</v>
      </c>
      <c r="AP20" s="552" t="s">
        <v>101</v>
      </c>
      <c r="AQ20" s="553">
        <v>134840</v>
      </c>
      <c r="AR20" s="554">
        <f t="shared" si="13"/>
      </c>
      <c r="AS20" s="554">
        <v>1034.7125</v>
      </c>
      <c r="AT20" s="561">
        <f t="shared" si="14"/>
        <v>4</v>
      </c>
      <c r="AU20" s="552" t="s">
        <v>101</v>
      </c>
      <c r="AV20" s="553"/>
      <c r="AW20" s="554">
        <f t="shared" si="15"/>
      </c>
      <c r="AX20" s="554">
        <v>1191.446</v>
      </c>
      <c r="AY20" s="632">
        <f t="shared" si="16"/>
        <v>3</v>
      </c>
      <c r="AZ20" s="596">
        <f t="shared" si="17"/>
        <v>42</v>
      </c>
      <c r="BA20" s="617">
        <v>0</v>
      </c>
      <c r="BB20" s="618">
        <v>196</v>
      </c>
      <c r="BC20" s="619">
        <v>12</v>
      </c>
      <c r="BD20" s="617">
        <v>199.5</v>
      </c>
      <c r="BE20" s="618">
        <v>0</v>
      </c>
      <c r="BF20" s="619">
        <v>11</v>
      </c>
      <c r="BG20" s="617">
        <v>215.5</v>
      </c>
      <c r="BH20" s="618">
        <v>215.5</v>
      </c>
      <c r="BI20" s="619">
        <v>9</v>
      </c>
      <c r="BJ20" s="617">
        <v>288</v>
      </c>
      <c r="BK20" s="618">
        <v>288</v>
      </c>
      <c r="BL20" s="619">
        <v>7</v>
      </c>
      <c r="BM20" s="617">
        <v>386</v>
      </c>
      <c r="BN20" s="618">
        <v>386</v>
      </c>
      <c r="BO20" s="619">
        <v>7</v>
      </c>
      <c r="BP20" s="617">
        <v>0</v>
      </c>
      <c r="BQ20" s="618">
        <v>481</v>
      </c>
      <c r="BR20" s="619">
        <v>5</v>
      </c>
      <c r="BS20" s="620">
        <v>0</v>
      </c>
      <c r="BT20" s="621">
        <v>571.5</v>
      </c>
      <c r="BU20" s="622">
        <v>5</v>
      </c>
      <c r="BV20" s="617">
        <v>0</v>
      </c>
      <c r="BW20" s="618">
        <v>663.5</v>
      </c>
      <c r="BX20" s="619">
        <v>4</v>
      </c>
      <c r="BY20" s="617">
        <v>0</v>
      </c>
      <c r="BZ20" s="618">
        <v>762.5</v>
      </c>
      <c r="CA20" s="619">
        <v>4</v>
      </c>
      <c r="CB20" s="617">
        <v>0</v>
      </c>
      <c r="CC20" s="618">
        <v>878</v>
      </c>
      <c r="CD20" s="619">
        <v>3</v>
      </c>
      <c r="CE20" s="597"/>
    </row>
    <row r="21" spans="1:83" ht="18.75" customHeight="1">
      <c r="A21" s="631">
        <v>45</v>
      </c>
      <c r="B21" s="552" t="s">
        <v>101</v>
      </c>
      <c r="C21" s="553"/>
      <c r="D21" s="554">
        <f t="shared" si="1"/>
      </c>
      <c r="E21" s="554">
        <v>268.686</v>
      </c>
      <c r="F21" s="561">
        <f t="shared" si="4"/>
        <v>12</v>
      </c>
      <c r="G21" s="552" t="s">
        <v>101</v>
      </c>
      <c r="H21" s="553">
        <v>137330</v>
      </c>
      <c r="I21" s="554">
        <v>275.471</v>
      </c>
      <c r="J21" s="554">
        <f t="shared" si="2"/>
      </c>
      <c r="K21" s="561">
        <f t="shared" si="5"/>
        <v>10</v>
      </c>
      <c r="L21" s="678" t="s">
        <v>100</v>
      </c>
      <c r="M21" s="553">
        <v>135251</v>
      </c>
      <c r="N21" s="680">
        <v>295.826</v>
      </c>
      <c r="O21" s="680">
        <v>295.826</v>
      </c>
      <c r="P21" s="561">
        <f t="shared" si="6"/>
        <v>9</v>
      </c>
      <c r="Q21" s="678" t="s">
        <v>100</v>
      </c>
      <c r="R21" s="679">
        <v>135252</v>
      </c>
      <c r="S21" s="680">
        <v>398.2795</v>
      </c>
      <c r="T21" s="680">
        <v>398.2795</v>
      </c>
      <c r="U21" s="561">
        <f t="shared" si="7"/>
        <v>7</v>
      </c>
      <c r="V21" s="552" t="s">
        <v>101</v>
      </c>
      <c r="W21" s="553">
        <v>135253</v>
      </c>
      <c r="X21" s="554">
        <v>540.086</v>
      </c>
      <c r="Y21" s="554">
        <v>540.086</v>
      </c>
      <c r="Z21" s="561">
        <f t="shared" si="8"/>
        <v>7</v>
      </c>
      <c r="AA21" s="552" t="s">
        <v>101</v>
      </c>
      <c r="AB21" s="553"/>
      <c r="AC21" s="554">
        <f>IF(BP21&lt;&gt;0,ROUND(BP21*(1-$AX$9)*1.18,2),"")</f>
      </c>
      <c r="AD21" s="554">
        <v>676.4645</v>
      </c>
      <c r="AE21" s="561">
        <f t="shared" si="9"/>
        <v>5</v>
      </c>
      <c r="AF21" s="552"/>
      <c r="AG21" s="553"/>
      <c r="AH21" s="554">
        <f t="shared" si="10"/>
      </c>
      <c r="AI21" s="554">
        <f>IF(BT21&lt;&gt;0,ROUND(BT21*(1-$AX$9)*1.18,2),"")</f>
      </c>
      <c r="AJ21" s="561" t="str">
        <f t="shared" si="11"/>
        <v> </v>
      </c>
      <c r="AK21" s="552" t="s">
        <v>101</v>
      </c>
      <c r="AL21" s="553"/>
      <c r="AM21" s="554">
        <f t="shared" si="12"/>
      </c>
      <c r="AN21" s="554">
        <v>934.973</v>
      </c>
      <c r="AO21" s="561">
        <f t="shared" si="18"/>
        <v>4</v>
      </c>
      <c r="AP21" s="552"/>
      <c r="AQ21" s="553"/>
      <c r="AR21" s="554">
        <f t="shared" si="13"/>
      </c>
      <c r="AS21" s="554">
        <f>IF(BZ21&lt;&gt;0,ROUND(BZ21*(1-$AX$9)*1.18,2),"")</f>
      </c>
      <c r="AT21" s="561" t="str">
        <f t="shared" si="14"/>
        <v> </v>
      </c>
      <c r="AU21" s="552" t="s">
        <v>101</v>
      </c>
      <c r="AV21" s="553"/>
      <c r="AW21" s="554">
        <f t="shared" si="15"/>
      </c>
      <c r="AX21" s="554">
        <v>1236.227</v>
      </c>
      <c r="AY21" s="632">
        <f t="shared" si="16"/>
        <v>3</v>
      </c>
      <c r="AZ21" s="596">
        <f t="shared" si="17"/>
        <v>45</v>
      </c>
      <c r="BA21" s="617">
        <v>0</v>
      </c>
      <c r="BB21" s="618">
        <v>198</v>
      </c>
      <c r="BC21" s="619">
        <v>12</v>
      </c>
      <c r="BD21" s="617">
        <v>203</v>
      </c>
      <c r="BE21" s="618">
        <v>0</v>
      </c>
      <c r="BF21" s="619">
        <v>10</v>
      </c>
      <c r="BG21" s="617">
        <v>218</v>
      </c>
      <c r="BH21" s="617">
        <v>218</v>
      </c>
      <c r="BI21" s="619">
        <v>9</v>
      </c>
      <c r="BJ21" s="617">
        <v>293.5</v>
      </c>
      <c r="BK21" s="617">
        <v>293.5</v>
      </c>
      <c r="BL21" s="619">
        <v>7</v>
      </c>
      <c r="BM21" s="617">
        <v>398</v>
      </c>
      <c r="BN21" s="617">
        <v>398</v>
      </c>
      <c r="BO21" s="619">
        <v>7</v>
      </c>
      <c r="BP21" s="617">
        <v>0</v>
      </c>
      <c r="BQ21" s="618">
        <v>498.5</v>
      </c>
      <c r="BR21" s="619">
        <v>5</v>
      </c>
      <c r="BS21" s="620">
        <v>0</v>
      </c>
      <c r="BT21" s="621">
        <v>0</v>
      </c>
      <c r="BU21" s="622" t="s">
        <v>35</v>
      </c>
      <c r="BV21" s="617">
        <v>0</v>
      </c>
      <c r="BW21" s="618">
        <v>689</v>
      </c>
      <c r="BX21" s="619">
        <v>4</v>
      </c>
      <c r="BY21" s="617">
        <v>0</v>
      </c>
      <c r="BZ21" s="618">
        <v>0</v>
      </c>
      <c r="CA21" s="619" t="s">
        <v>35</v>
      </c>
      <c r="CB21" s="617">
        <v>0</v>
      </c>
      <c r="CC21" s="618">
        <v>911</v>
      </c>
      <c r="CD21" s="619">
        <v>3</v>
      </c>
      <c r="CE21" s="616"/>
    </row>
    <row r="22" spans="1:83" ht="18.75" customHeight="1">
      <c r="A22" s="631">
        <v>48</v>
      </c>
      <c r="B22" s="552" t="s">
        <v>101</v>
      </c>
      <c r="C22" s="553">
        <v>158158</v>
      </c>
      <c r="D22" s="554">
        <f t="shared" si="1"/>
      </c>
      <c r="E22" s="554">
        <v>270.7215</v>
      </c>
      <c r="F22" s="561">
        <f t="shared" si="4"/>
        <v>11</v>
      </c>
      <c r="G22" s="552" t="s">
        <v>101</v>
      </c>
      <c r="H22" s="553">
        <v>136803</v>
      </c>
      <c r="I22" s="554">
        <v>279.542</v>
      </c>
      <c r="J22" s="554">
        <f t="shared" si="2"/>
      </c>
      <c r="K22" s="561">
        <f t="shared" si="5"/>
        <v>10</v>
      </c>
      <c r="L22" s="678" t="s">
        <v>99</v>
      </c>
      <c r="M22" s="679">
        <v>158128</v>
      </c>
      <c r="N22" s="680">
        <v>299.897</v>
      </c>
      <c r="O22" s="680">
        <v>299.897</v>
      </c>
      <c r="P22" s="561">
        <f t="shared" si="6"/>
        <v>9</v>
      </c>
      <c r="Q22" s="678" t="s">
        <v>100</v>
      </c>
      <c r="R22" s="679">
        <v>135254</v>
      </c>
      <c r="S22" s="680">
        <v>400.9935</v>
      </c>
      <c r="T22" s="680">
        <v>400.9935</v>
      </c>
      <c r="U22" s="561">
        <f t="shared" si="7"/>
        <v>7</v>
      </c>
      <c r="V22" s="678" t="s">
        <v>100</v>
      </c>
      <c r="W22" s="679">
        <v>135255</v>
      </c>
      <c r="X22" s="680">
        <v>544.8355</v>
      </c>
      <c r="Y22" s="680">
        <v>544.8355</v>
      </c>
      <c r="Z22" s="561">
        <f t="shared" si="8"/>
        <v>6</v>
      </c>
      <c r="AA22" s="552" t="s">
        <v>101</v>
      </c>
      <c r="AB22" s="553">
        <v>134845</v>
      </c>
      <c r="AC22" s="554">
        <f>IF(BP22&lt;&gt;0,ROUND(BP22*(1-$AX$9)*1.18,2),"")</f>
      </c>
      <c r="AD22" s="554">
        <v>700.8905</v>
      </c>
      <c r="AE22" s="561">
        <f t="shared" si="9"/>
        <v>5</v>
      </c>
      <c r="AF22" s="552" t="s">
        <v>101</v>
      </c>
      <c r="AG22" s="553">
        <v>134846</v>
      </c>
      <c r="AH22" s="554">
        <f t="shared" si="10"/>
      </c>
      <c r="AI22" s="554">
        <v>834.555</v>
      </c>
      <c r="AJ22" s="561">
        <f t="shared" si="11"/>
        <v>5</v>
      </c>
      <c r="AK22" s="552" t="s">
        <v>101</v>
      </c>
      <c r="AL22" s="553"/>
      <c r="AM22" s="554">
        <f t="shared" si="12"/>
      </c>
      <c r="AN22" s="554">
        <v>968.898</v>
      </c>
      <c r="AO22" s="561">
        <f t="shared" si="18"/>
        <v>4</v>
      </c>
      <c r="AP22" s="552" t="s">
        <v>101</v>
      </c>
      <c r="AQ22" s="553">
        <v>134848</v>
      </c>
      <c r="AR22" s="554">
        <f t="shared" si="13"/>
      </c>
      <c r="AS22" s="554">
        <v>1112.74</v>
      </c>
      <c r="AT22" s="561">
        <f t="shared" si="14"/>
        <v>4</v>
      </c>
      <c r="AU22" s="552" t="s">
        <v>101</v>
      </c>
      <c r="AV22" s="553"/>
      <c r="AW22" s="554">
        <f t="shared" si="15"/>
      </c>
      <c r="AX22" s="554">
        <v>1282.365</v>
      </c>
      <c r="AY22" s="632">
        <f t="shared" si="16"/>
        <v>3</v>
      </c>
      <c r="AZ22" s="596">
        <f t="shared" si="17"/>
        <v>48</v>
      </c>
      <c r="BA22" s="617">
        <v>0</v>
      </c>
      <c r="BB22" s="618">
        <v>199.5</v>
      </c>
      <c r="BC22" s="619">
        <v>11</v>
      </c>
      <c r="BD22" s="617">
        <v>206</v>
      </c>
      <c r="BE22" s="618">
        <v>0</v>
      </c>
      <c r="BF22" s="619">
        <v>10</v>
      </c>
      <c r="BG22" s="617">
        <v>221</v>
      </c>
      <c r="BH22" s="618">
        <v>221</v>
      </c>
      <c r="BI22" s="619">
        <v>9</v>
      </c>
      <c r="BJ22" s="617">
        <v>295.5</v>
      </c>
      <c r="BK22" s="618">
        <v>295.5</v>
      </c>
      <c r="BL22" s="619">
        <v>7</v>
      </c>
      <c r="BM22" s="617">
        <v>401.5</v>
      </c>
      <c r="BN22" s="618">
        <v>401.5</v>
      </c>
      <c r="BO22" s="619">
        <v>6</v>
      </c>
      <c r="BP22" s="617">
        <v>0</v>
      </c>
      <c r="BQ22" s="618">
        <v>516.5</v>
      </c>
      <c r="BR22" s="619">
        <v>5</v>
      </c>
      <c r="BS22" s="620">
        <v>0</v>
      </c>
      <c r="BT22" s="621">
        <v>615</v>
      </c>
      <c r="BU22" s="622">
        <v>5</v>
      </c>
      <c r="BV22" s="617">
        <v>0</v>
      </c>
      <c r="BW22" s="618">
        <v>714</v>
      </c>
      <c r="BX22" s="619">
        <v>4</v>
      </c>
      <c r="BY22" s="617">
        <v>0</v>
      </c>
      <c r="BZ22" s="618">
        <v>820</v>
      </c>
      <c r="CA22" s="619">
        <v>4</v>
      </c>
      <c r="CB22" s="617">
        <v>0</v>
      </c>
      <c r="CC22" s="618">
        <v>945</v>
      </c>
      <c r="CD22" s="619">
        <v>3</v>
      </c>
      <c r="CE22" s="597"/>
    </row>
    <row r="23" spans="1:83" ht="18.75" customHeight="1">
      <c r="A23" s="631">
        <v>54</v>
      </c>
      <c r="B23" s="552">
        <f>IF(BA23*(1-$AX$9)&lt;&gt;0,BA23*(1-$AX$9),"")</f>
      </c>
      <c r="C23" s="553"/>
      <c r="D23" s="554">
        <f t="shared" si="1"/>
      </c>
      <c r="E23" s="554">
        <f t="shared" si="1"/>
      </c>
      <c r="F23" s="561">
        <f t="shared" si="4"/>
      </c>
      <c r="G23" s="552" t="s">
        <v>101</v>
      </c>
      <c r="H23" s="553">
        <v>137352</v>
      </c>
      <c r="I23" s="554">
        <v>284.2915</v>
      </c>
      <c r="J23" s="554">
        <f t="shared" si="2"/>
      </c>
      <c r="K23" s="561">
        <f t="shared" si="5"/>
        <v>9</v>
      </c>
      <c r="L23" s="678" t="s">
        <v>100</v>
      </c>
      <c r="M23" s="679">
        <v>135256</v>
      </c>
      <c r="N23" s="680">
        <v>306.0035</v>
      </c>
      <c r="O23" s="680">
        <f>IF(BH23&lt;&gt;0,ROUND(BH23*(1-$AX$9)*1.18,2),"")</f>
      </c>
      <c r="P23" s="561">
        <f t="shared" si="6"/>
        <v>8</v>
      </c>
      <c r="Q23" s="552" t="s">
        <v>101</v>
      </c>
      <c r="R23" s="553">
        <v>165826</v>
      </c>
      <c r="S23" s="554">
        <v>409.814</v>
      </c>
      <c r="T23" s="554">
        <f>IF(BK23&lt;&gt;0,ROUND(BK23*(1-$AX$9)*1.18,2),"")</f>
      </c>
      <c r="U23" s="561">
        <f t="shared" si="7"/>
        <v>7</v>
      </c>
      <c r="V23" s="552" t="s">
        <v>101</v>
      </c>
      <c r="W23" s="553">
        <v>135257</v>
      </c>
      <c r="X23" s="554">
        <v>552.9775</v>
      </c>
      <c r="Y23" s="554">
        <f>IF(BN23&lt;&gt;0,ROUND(BN23*(1-$AX$9)*1.18,2),"")</f>
      </c>
      <c r="Z23" s="561">
        <f t="shared" si="8"/>
        <v>6</v>
      </c>
      <c r="AA23" s="552"/>
      <c r="AB23" s="553"/>
      <c r="AC23" s="554">
        <f>IF(BP23&lt;&gt;0,ROUND(BP23*(1-$AX$9)*1.18,2),"")</f>
      </c>
      <c r="AD23" s="554">
        <f>IF(BQ23&lt;&gt;0,ROUND(BQ23*(1-$AX$9)*1.18,2),"")</f>
      </c>
      <c r="AE23" s="561" t="str">
        <f t="shared" si="9"/>
        <v> </v>
      </c>
      <c r="AF23" s="552"/>
      <c r="AG23" s="553"/>
      <c r="AH23" s="554">
        <f t="shared" si="10"/>
      </c>
      <c r="AI23" s="554">
        <f>IF(BT23&lt;&gt;0,ROUND(BT23*(1-$AX$9)*1.18,2),"")</f>
      </c>
      <c r="AJ23" s="561" t="str">
        <f t="shared" si="11"/>
        <v> </v>
      </c>
      <c r="AK23" s="552"/>
      <c r="AL23" s="553"/>
      <c r="AM23" s="554">
        <f t="shared" si="12"/>
      </c>
      <c r="AN23" s="554">
        <f>IF(BW23&lt;&gt;0,ROUND(BW23*(1-$AX$9)*1.18,2),"")</f>
      </c>
      <c r="AO23" s="561" t="str">
        <f t="shared" si="18"/>
        <v> </v>
      </c>
      <c r="AP23" s="552"/>
      <c r="AQ23" s="553"/>
      <c r="AR23" s="554">
        <f t="shared" si="13"/>
      </c>
      <c r="AS23" s="554">
        <f>IF(BZ23&lt;&gt;0,ROUND(BZ23*(1-$AX$9)*1.18,2),"")</f>
      </c>
      <c r="AT23" s="561" t="str">
        <f t="shared" si="14"/>
        <v> </v>
      </c>
      <c r="AU23" s="552"/>
      <c r="AV23" s="553"/>
      <c r="AW23" s="554">
        <f t="shared" si="15"/>
      </c>
      <c r="AX23" s="554">
        <f>IF(CC23&lt;&gt;0,ROUND(CC23*(1-$AX$9)*1.18,2),"")</f>
      </c>
      <c r="AY23" s="632" t="str">
        <f t="shared" si="16"/>
        <v> </v>
      </c>
      <c r="AZ23" s="596">
        <f t="shared" si="17"/>
        <v>54</v>
      </c>
      <c r="BA23" s="617">
        <v>0</v>
      </c>
      <c r="BB23" s="618">
        <v>0</v>
      </c>
      <c r="BC23" s="619">
        <f>""</f>
      </c>
      <c r="BD23" s="617">
        <v>209.5</v>
      </c>
      <c r="BE23" s="618">
        <v>0</v>
      </c>
      <c r="BF23" s="619">
        <v>9</v>
      </c>
      <c r="BG23" s="617">
        <v>225.5</v>
      </c>
      <c r="BH23" s="618">
        <v>0</v>
      </c>
      <c r="BI23" s="619">
        <v>8</v>
      </c>
      <c r="BJ23" s="617">
        <v>302</v>
      </c>
      <c r="BK23" s="618">
        <v>0</v>
      </c>
      <c r="BL23" s="619">
        <v>7</v>
      </c>
      <c r="BM23" s="617">
        <v>407.5</v>
      </c>
      <c r="BN23" s="618">
        <v>0</v>
      </c>
      <c r="BO23" s="619">
        <v>6</v>
      </c>
      <c r="BP23" s="617">
        <v>0</v>
      </c>
      <c r="BQ23" s="618">
        <v>0</v>
      </c>
      <c r="BR23" s="619" t="s">
        <v>35</v>
      </c>
      <c r="BS23" s="620">
        <v>0</v>
      </c>
      <c r="BT23" s="621">
        <v>0</v>
      </c>
      <c r="BU23" s="622" t="s">
        <v>35</v>
      </c>
      <c r="BV23" s="617">
        <v>0</v>
      </c>
      <c r="BW23" s="618">
        <v>0</v>
      </c>
      <c r="BX23" s="619" t="s">
        <v>35</v>
      </c>
      <c r="BY23" s="617">
        <v>0</v>
      </c>
      <c r="BZ23" s="618">
        <v>0</v>
      </c>
      <c r="CA23" s="619" t="s">
        <v>35</v>
      </c>
      <c r="CB23" s="617">
        <v>0</v>
      </c>
      <c r="CC23" s="618">
        <v>0</v>
      </c>
      <c r="CD23" s="619" t="s">
        <v>35</v>
      </c>
      <c r="CE23" s="616"/>
    </row>
    <row r="24" spans="1:83" ht="18.75" customHeight="1">
      <c r="A24" s="631">
        <v>57</v>
      </c>
      <c r="B24" s="552">
        <f>IF(BA24*(1-$AX$9)&lt;&gt;0,BA24*(1-$AX$9),"")</f>
      </c>
      <c r="C24" s="553"/>
      <c r="D24" s="554">
        <f t="shared" si="1"/>
      </c>
      <c r="E24" s="554">
        <f t="shared" si="1"/>
      </c>
      <c r="F24" s="561">
        <f t="shared" si="4"/>
      </c>
      <c r="G24" s="678" t="s">
        <v>100</v>
      </c>
      <c r="H24" s="679">
        <v>136804</v>
      </c>
      <c r="I24" s="680">
        <v>289.7195</v>
      </c>
      <c r="J24" s="680">
        <f t="shared" si="2"/>
      </c>
      <c r="K24" s="561">
        <f t="shared" si="5"/>
        <v>9</v>
      </c>
      <c r="L24" s="678" t="s">
        <v>99</v>
      </c>
      <c r="M24" s="679">
        <v>135258</v>
      </c>
      <c r="N24" s="680">
        <v>308.7175</v>
      </c>
      <c r="O24" s="680">
        <v>308.7175</v>
      </c>
      <c r="P24" s="561">
        <f t="shared" si="6"/>
        <v>8</v>
      </c>
      <c r="Q24" s="678" t="s">
        <v>99</v>
      </c>
      <c r="R24" s="679">
        <v>135259</v>
      </c>
      <c r="S24" s="680">
        <v>436.2755</v>
      </c>
      <c r="T24" s="680">
        <v>436.2755</v>
      </c>
      <c r="U24" s="561">
        <f t="shared" si="7"/>
        <v>7</v>
      </c>
      <c r="V24" s="678" t="s">
        <v>99</v>
      </c>
      <c r="W24" s="679">
        <v>135260</v>
      </c>
      <c r="X24" s="680">
        <v>559.084</v>
      </c>
      <c r="Y24" s="680">
        <v>559.084</v>
      </c>
      <c r="Z24" s="561">
        <f t="shared" si="8"/>
        <v>6</v>
      </c>
      <c r="AA24" s="552" t="s">
        <v>101</v>
      </c>
      <c r="AB24" s="553">
        <v>135261</v>
      </c>
      <c r="AC24" s="554">
        <v>751.0995</v>
      </c>
      <c r="AD24" s="554">
        <v>751.0995</v>
      </c>
      <c r="AE24" s="561">
        <f t="shared" si="9"/>
        <v>5</v>
      </c>
      <c r="AF24" s="552" t="s">
        <v>101</v>
      </c>
      <c r="AG24" s="553">
        <v>135262</v>
      </c>
      <c r="AH24" s="554">
        <v>891.549</v>
      </c>
      <c r="AI24" s="554">
        <v>891.549</v>
      </c>
      <c r="AJ24" s="561">
        <f t="shared" si="11"/>
        <v>5</v>
      </c>
      <c r="AK24" s="552" t="s">
        <v>101</v>
      </c>
      <c r="AL24" s="553">
        <v>135263</v>
      </c>
      <c r="AM24" s="554">
        <v>1029.2845</v>
      </c>
      <c r="AN24" s="554">
        <v>1029.2845</v>
      </c>
      <c r="AO24" s="561">
        <f t="shared" si="18"/>
        <v>4</v>
      </c>
      <c r="AP24" s="552" t="s">
        <v>101</v>
      </c>
      <c r="AQ24" s="553">
        <v>134856</v>
      </c>
      <c r="AR24" s="554">
        <f t="shared" si="13"/>
      </c>
      <c r="AS24" s="554">
        <v>1183.9825</v>
      </c>
      <c r="AT24" s="561">
        <f t="shared" si="14"/>
        <v>3</v>
      </c>
      <c r="AU24" s="552" t="s">
        <v>101</v>
      </c>
      <c r="AV24" s="553"/>
      <c r="AW24" s="554">
        <f t="shared" si="15"/>
      </c>
      <c r="AX24" s="554">
        <v>1361.071</v>
      </c>
      <c r="AY24" s="632">
        <f t="shared" si="16"/>
        <v>3</v>
      </c>
      <c r="AZ24" s="596">
        <f t="shared" si="17"/>
        <v>57</v>
      </c>
      <c r="BA24" s="617">
        <v>0</v>
      </c>
      <c r="BB24" s="618">
        <v>0</v>
      </c>
      <c r="BC24" s="619">
        <f>""</f>
      </c>
      <c r="BD24" s="617">
        <v>213.5</v>
      </c>
      <c r="BE24" s="618">
        <v>0</v>
      </c>
      <c r="BF24" s="619">
        <v>9</v>
      </c>
      <c r="BG24" s="617">
        <v>227.5</v>
      </c>
      <c r="BH24" s="618">
        <v>227.5</v>
      </c>
      <c r="BI24" s="619">
        <v>8</v>
      </c>
      <c r="BJ24" s="617">
        <v>321.5</v>
      </c>
      <c r="BK24" s="618">
        <v>321.5</v>
      </c>
      <c r="BL24" s="619">
        <v>7</v>
      </c>
      <c r="BM24" s="617">
        <v>412</v>
      </c>
      <c r="BN24" s="618">
        <v>412</v>
      </c>
      <c r="BO24" s="619">
        <v>6</v>
      </c>
      <c r="BP24" s="617">
        <v>553.5</v>
      </c>
      <c r="BQ24" s="618">
        <v>553.5</v>
      </c>
      <c r="BR24" s="619">
        <v>5</v>
      </c>
      <c r="BS24" s="620">
        <v>657</v>
      </c>
      <c r="BT24" s="621">
        <v>657</v>
      </c>
      <c r="BU24" s="622">
        <v>5</v>
      </c>
      <c r="BV24" s="617">
        <v>758.5</v>
      </c>
      <c r="BW24" s="618">
        <v>758.5</v>
      </c>
      <c r="BX24" s="619">
        <v>4</v>
      </c>
      <c r="BY24" s="617">
        <v>0</v>
      </c>
      <c r="BZ24" s="618">
        <v>872.5</v>
      </c>
      <c r="CA24" s="619">
        <v>3</v>
      </c>
      <c r="CB24" s="617">
        <v>0</v>
      </c>
      <c r="CC24" s="618">
        <v>1003</v>
      </c>
      <c r="CD24" s="619">
        <v>3</v>
      </c>
      <c r="CE24" s="616"/>
    </row>
    <row r="25" spans="1:83" ht="18.75" customHeight="1">
      <c r="A25" s="631">
        <v>60</v>
      </c>
      <c r="B25" s="552" t="s">
        <v>101</v>
      </c>
      <c r="C25" s="553">
        <v>158159</v>
      </c>
      <c r="D25" s="554">
        <f t="shared" si="1"/>
      </c>
      <c r="E25" s="554">
        <v>287.0055</v>
      </c>
      <c r="F25" s="561">
        <f t="shared" si="4"/>
        <v>10</v>
      </c>
      <c r="G25" s="552" t="s">
        <v>101</v>
      </c>
      <c r="H25" s="553">
        <v>137362</v>
      </c>
      <c r="I25" s="554">
        <v>294.469</v>
      </c>
      <c r="J25" s="554">
        <f t="shared" si="2"/>
      </c>
      <c r="K25" s="561">
        <f t="shared" si="5"/>
        <v>9</v>
      </c>
      <c r="L25" s="678" t="s">
        <v>99</v>
      </c>
      <c r="M25" s="679">
        <v>135264</v>
      </c>
      <c r="N25" s="680">
        <v>312.11</v>
      </c>
      <c r="O25" s="680">
        <v>312.11</v>
      </c>
      <c r="P25" s="561">
        <f t="shared" si="6"/>
        <v>8</v>
      </c>
      <c r="Q25" s="678" t="s">
        <v>100</v>
      </c>
      <c r="R25" s="679">
        <v>135265</v>
      </c>
      <c r="S25" s="680">
        <v>443.739</v>
      </c>
      <c r="T25" s="680">
        <v>443.739</v>
      </c>
      <c r="U25" s="561">
        <f t="shared" si="7"/>
        <v>7</v>
      </c>
      <c r="V25" s="678" t="s">
        <v>100</v>
      </c>
      <c r="W25" s="679">
        <v>192631</v>
      </c>
      <c r="X25" s="680">
        <v>584.1885</v>
      </c>
      <c r="Y25" s="680">
        <v>584.1885</v>
      </c>
      <c r="Z25" s="561">
        <f t="shared" si="8"/>
        <v>6</v>
      </c>
      <c r="AA25" s="552" t="s">
        <v>101</v>
      </c>
      <c r="AB25" s="553">
        <v>135266</v>
      </c>
      <c r="AC25" s="554">
        <v>759.92</v>
      </c>
      <c r="AD25" s="554">
        <v>759.92</v>
      </c>
      <c r="AE25" s="561">
        <f t="shared" si="9"/>
        <v>5</v>
      </c>
      <c r="AF25" s="552" t="s">
        <v>101</v>
      </c>
      <c r="AG25" s="553">
        <v>135267</v>
      </c>
      <c r="AH25" s="554">
        <v>901.7265</v>
      </c>
      <c r="AI25" s="554">
        <v>901.7265</v>
      </c>
      <c r="AJ25" s="561">
        <f t="shared" si="11"/>
        <v>4</v>
      </c>
      <c r="AK25" s="552" t="s">
        <v>101</v>
      </c>
      <c r="AL25" s="553"/>
      <c r="AM25" s="554">
        <v>1042.176</v>
      </c>
      <c r="AN25" s="554">
        <v>1042.176</v>
      </c>
      <c r="AO25" s="561">
        <f t="shared" si="18"/>
        <v>4</v>
      </c>
      <c r="AP25" s="552" t="s">
        <v>101</v>
      </c>
      <c r="AQ25" s="553"/>
      <c r="AR25" s="554">
        <f t="shared" si="13"/>
      </c>
      <c r="AS25" s="554">
        <v>1198.9095</v>
      </c>
      <c r="AT25" s="561">
        <f t="shared" si="14"/>
        <v>3</v>
      </c>
      <c r="AU25" s="552" t="s">
        <v>101</v>
      </c>
      <c r="AV25" s="553"/>
      <c r="AW25" s="554">
        <f t="shared" si="15"/>
      </c>
      <c r="AX25" s="554">
        <v>1378.712</v>
      </c>
      <c r="AY25" s="632">
        <f t="shared" si="16"/>
        <v>3</v>
      </c>
      <c r="AZ25" s="596">
        <f t="shared" si="17"/>
        <v>60</v>
      </c>
      <c r="BA25" s="617">
        <v>0</v>
      </c>
      <c r="BB25" s="618">
        <v>211.5</v>
      </c>
      <c r="BC25" s="619">
        <v>10</v>
      </c>
      <c r="BD25" s="617">
        <v>217</v>
      </c>
      <c r="BE25" s="618">
        <v>0</v>
      </c>
      <c r="BF25" s="619">
        <v>9</v>
      </c>
      <c r="BG25" s="617">
        <v>230</v>
      </c>
      <c r="BH25" s="618">
        <v>230</v>
      </c>
      <c r="BI25" s="619">
        <v>8</v>
      </c>
      <c r="BJ25" s="617">
        <v>327</v>
      </c>
      <c r="BK25" s="618">
        <v>327</v>
      </c>
      <c r="BL25" s="619">
        <v>7</v>
      </c>
      <c r="BM25" s="617">
        <v>430.5</v>
      </c>
      <c r="BN25" s="617">
        <v>430.5</v>
      </c>
      <c r="BO25" s="619">
        <v>6</v>
      </c>
      <c r="BP25" s="617">
        <v>560</v>
      </c>
      <c r="BQ25" s="618">
        <v>560</v>
      </c>
      <c r="BR25" s="619">
        <v>5</v>
      </c>
      <c r="BS25" s="620">
        <v>664.5</v>
      </c>
      <c r="BT25" s="621">
        <v>664.5</v>
      </c>
      <c r="BU25" s="622">
        <v>4</v>
      </c>
      <c r="BV25" s="617">
        <v>768</v>
      </c>
      <c r="BW25" s="618">
        <v>768</v>
      </c>
      <c r="BX25" s="619">
        <v>4</v>
      </c>
      <c r="BY25" s="617">
        <v>0</v>
      </c>
      <c r="BZ25" s="618">
        <v>883.5</v>
      </c>
      <c r="CA25" s="619">
        <v>3</v>
      </c>
      <c r="CB25" s="617">
        <v>0</v>
      </c>
      <c r="CC25" s="618">
        <v>1016</v>
      </c>
      <c r="CD25" s="619">
        <v>3</v>
      </c>
      <c r="CE25" s="597"/>
    </row>
    <row r="26" spans="1:83" ht="18.75" customHeight="1">
      <c r="A26" s="631">
        <v>64</v>
      </c>
      <c r="B26" s="552">
        <f>IF(BA26*(1-$AX$9)&lt;&gt;0,BA26*(1-$AX$9),"")</f>
      </c>
      <c r="C26" s="553"/>
      <c r="D26" s="554">
        <f t="shared" si="1"/>
      </c>
      <c r="E26" s="554">
        <f t="shared" si="1"/>
      </c>
      <c r="F26" s="561">
        <f t="shared" si="4"/>
      </c>
      <c r="G26" s="552" t="s">
        <v>101</v>
      </c>
      <c r="H26" s="553">
        <v>137378</v>
      </c>
      <c r="I26" s="554">
        <v>299.897</v>
      </c>
      <c r="J26" s="554">
        <f t="shared" si="2"/>
      </c>
      <c r="K26" s="561">
        <f t="shared" si="5"/>
        <v>8</v>
      </c>
      <c r="L26" s="678" t="s">
        <v>100</v>
      </c>
      <c r="M26" s="679">
        <v>135269</v>
      </c>
      <c r="N26" s="680">
        <v>323.6445</v>
      </c>
      <c r="O26" s="680">
        <v>323.6445</v>
      </c>
      <c r="P26" s="561">
        <f t="shared" si="6"/>
        <v>7</v>
      </c>
      <c r="Q26" s="552" t="s">
        <v>101</v>
      </c>
      <c r="R26" s="553">
        <v>135270</v>
      </c>
      <c r="S26" s="554">
        <v>461.38</v>
      </c>
      <c r="T26" s="554">
        <v>461.38</v>
      </c>
      <c r="U26" s="561">
        <f t="shared" si="7"/>
        <v>7</v>
      </c>
      <c r="V26" s="552" t="s">
        <v>101</v>
      </c>
      <c r="W26" s="553"/>
      <c r="X26" s="554">
        <f>IF(BM26&lt;&gt;0,ROUND(BM26*(1-$AX$9)*1.18,2),"")</f>
      </c>
      <c r="Y26" s="554">
        <v>641.861</v>
      </c>
      <c r="Z26" s="561">
        <f t="shared" si="8"/>
        <v>5</v>
      </c>
      <c r="AA26" s="552"/>
      <c r="AB26" s="553"/>
      <c r="AC26" s="554">
        <f>IF(BP26&lt;&gt;0,ROUND(BP26*(1-$AX$9)*1.18,2),"")</f>
      </c>
      <c r="AD26" s="554">
        <f>IF(BQ26&lt;&gt;0,ROUND(BQ26*(1-$AX$9)*1.18,2),"")</f>
      </c>
      <c r="AE26" s="561">
        <f t="shared" si="9"/>
      </c>
      <c r="AF26" s="552" t="s">
        <v>101</v>
      </c>
      <c r="AG26" s="553"/>
      <c r="AH26" s="554">
        <f>IF(BS26&lt;&gt;0,ROUND(BS26*(1-$AX$9)*1.18,2),"")</f>
      </c>
      <c r="AI26" s="554">
        <v>922.76</v>
      </c>
      <c r="AJ26" s="561">
        <f t="shared" si="11"/>
        <v>4</v>
      </c>
      <c r="AK26" s="552"/>
      <c r="AL26" s="553"/>
      <c r="AM26" s="554">
        <f>IF(BV26&lt;&gt;0,ROUND(BV26*(1-$AX$9)*1.18,2),"")</f>
      </c>
      <c r="AN26" s="554">
        <f>IF(BW26&lt;&gt;0,ROUND(BW26*(1-$AX$9)*1.18,2),"")</f>
      </c>
      <c r="AO26" s="561" t="str">
        <f t="shared" si="18"/>
        <v> </v>
      </c>
      <c r="AP26" s="552" t="s">
        <v>101</v>
      </c>
      <c r="AQ26" s="553"/>
      <c r="AR26" s="554">
        <f t="shared" si="13"/>
      </c>
      <c r="AS26" s="554">
        <v>1221.9785</v>
      </c>
      <c r="AT26" s="561">
        <f t="shared" si="14"/>
        <v>3</v>
      </c>
      <c r="AU26" s="552"/>
      <c r="AV26" s="553"/>
      <c r="AW26" s="554">
        <f t="shared" si="15"/>
      </c>
      <c r="AX26" s="554">
        <f>IF(CC26&lt;&gt;0,ROUND(CC26*(1-$AX$9)*1.18,2),"")</f>
      </c>
      <c r="AY26" s="632" t="str">
        <f t="shared" si="16"/>
        <v> </v>
      </c>
      <c r="AZ26" s="596">
        <f t="shared" si="17"/>
        <v>64</v>
      </c>
      <c r="BA26" s="617">
        <v>0</v>
      </c>
      <c r="BB26" s="618">
        <v>0</v>
      </c>
      <c r="BC26" s="619">
        <f>""</f>
      </c>
      <c r="BD26" s="617">
        <v>221</v>
      </c>
      <c r="BE26" s="618">
        <v>0</v>
      </c>
      <c r="BF26" s="619">
        <v>8</v>
      </c>
      <c r="BG26" s="617">
        <v>238.5</v>
      </c>
      <c r="BH26" s="617">
        <v>238.5</v>
      </c>
      <c r="BI26" s="619">
        <v>7</v>
      </c>
      <c r="BJ26" s="617">
        <v>340</v>
      </c>
      <c r="BK26" s="617">
        <v>340</v>
      </c>
      <c r="BL26" s="619">
        <v>7</v>
      </c>
      <c r="BM26" s="617">
        <v>0</v>
      </c>
      <c r="BN26" s="618">
        <v>473</v>
      </c>
      <c r="BO26" s="619">
        <v>5</v>
      </c>
      <c r="BP26" s="617">
        <v>0</v>
      </c>
      <c r="BQ26" s="618">
        <v>0</v>
      </c>
      <c r="BR26" s="619">
        <f>""</f>
      </c>
      <c r="BS26" s="620">
        <v>0</v>
      </c>
      <c r="BT26" s="621">
        <v>680</v>
      </c>
      <c r="BU26" s="622">
        <v>4</v>
      </c>
      <c r="BV26" s="617">
        <v>0</v>
      </c>
      <c r="BW26" s="618">
        <v>0</v>
      </c>
      <c r="BX26" s="619" t="s">
        <v>35</v>
      </c>
      <c r="BY26" s="617">
        <v>0</v>
      </c>
      <c r="BZ26" s="618">
        <v>900.5</v>
      </c>
      <c r="CA26" s="619">
        <v>3</v>
      </c>
      <c r="CB26" s="617">
        <v>0</v>
      </c>
      <c r="CC26" s="618">
        <v>0</v>
      </c>
      <c r="CD26" s="619" t="s">
        <v>35</v>
      </c>
      <c r="CE26" s="616"/>
    </row>
    <row r="27" spans="1:83" ht="18.75" customHeight="1">
      <c r="A27" s="631">
        <v>70</v>
      </c>
      <c r="B27" s="552">
        <f>IF(BA27*(1-$AX$9)&lt;&gt;0,BA27*(1-$AX$9),"")</f>
      </c>
      <c r="C27" s="553"/>
      <c r="D27" s="554">
        <f t="shared" si="1"/>
      </c>
      <c r="E27" s="554">
        <f t="shared" si="1"/>
      </c>
      <c r="F27" s="561">
        <f t="shared" si="4"/>
      </c>
      <c r="G27" s="552"/>
      <c r="H27" s="553"/>
      <c r="I27" s="554">
        <f t="shared" si="2"/>
      </c>
      <c r="J27" s="554">
        <f t="shared" si="2"/>
      </c>
      <c r="K27" s="561">
        <f t="shared" si="5"/>
      </c>
      <c r="L27" s="552" t="s">
        <v>101</v>
      </c>
      <c r="M27" s="553">
        <v>134864</v>
      </c>
      <c r="N27" s="554">
        <f>IF(BG27&lt;&gt;0,ROUND(BG27*(1-$AX$9)*1.18,2),"")</f>
      </c>
      <c r="O27" s="554">
        <v>343.9995</v>
      </c>
      <c r="P27" s="561">
        <f t="shared" si="6"/>
        <v>7</v>
      </c>
      <c r="Q27" s="552" t="s">
        <v>101</v>
      </c>
      <c r="R27" s="553">
        <v>135271</v>
      </c>
      <c r="S27" s="554">
        <v>521.088</v>
      </c>
      <c r="T27" s="554">
        <v>521.088</v>
      </c>
      <c r="U27" s="561">
        <f t="shared" si="7"/>
        <v>6</v>
      </c>
      <c r="V27" s="552" t="s">
        <v>101</v>
      </c>
      <c r="W27" s="553">
        <v>135272</v>
      </c>
      <c r="X27" s="554">
        <v>642.5395</v>
      </c>
      <c r="Y27" s="554">
        <v>642.5395</v>
      </c>
      <c r="Z27" s="561">
        <f t="shared" si="8"/>
        <v>5</v>
      </c>
      <c r="AA27" s="552" t="s">
        <v>101</v>
      </c>
      <c r="AB27" s="553">
        <v>135273</v>
      </c>
      <c r="AC27" s="554">
        <v>801.987</v>
      </c>
      <c r="AD27" s="554">
        <v>801.987</v>
      </c>
      <c r="AE27" s="561">
        <f t="shared" si="9"/>
        <v>5</v>
      </c>
      <c r="AF27" s="552" t="s">
        <v>101</v>
      </c>
      <c r="AG27" s="553">
        <v>135274</v>
      </c>
      <c r="AH27" s="554">
        <v>942.4365</v>
      </c>
      <c r="AI27" s="554">
        <v>942.4365</v>
      </c>
      <c r="AJ27" s="561">
        <f t="shared" si="11"/>
        <v>4</v>
      </c>
      <c r="AK27" s="552" t="s">
        <v>101</v>
      </c>
      <c r="AL27" s="553"/>
      <c r="AM27" s="554">
        <v>1080.172</v>
      </c>
      <c r="AN27" s="554">
        <v>1080.172</v>
      </c>
      <c r="AO27" s="561">
        <f t="shared" si="18"/>
        <v>4</v>
      </c>
      <c r="AP27" s="552" t="s">
        <v>101</v>
      </c>
      <c r="AQ27" s="553"/>
      <c r="AR27" s="554">
        <f t="shared" si="13"/>
      </c>
      <c r="AS27" s="554">
        <v>1243.012</v>
      </c>
      <c r="AT27" s="561">
        <f t="shared" si="14"/>
        <v>3</v>
      </c>
      <c r="AU27" s="552" t="s">
        <v>101</v>
      </c>
      <c r="AV27" s="553"/>
      <c r="AW27" s="554">
        <f t="shared" si="15"/>
      </c>
      <c r="AX27" s="554">
        <v>1428.921</v>
      </c>
      <c r="AY27" s="632">
        <f t="shared" si="16"/>
        <v>3</v>
      </c>
      <c r="AZ27" s="596">
        <f t="shared" si="17"/>
        <v>70</v>
      </c>
      <c r="BA27" s="617">
        <v>0</v>
      </c>
      <c r="BB27" s="618">
        <v>0</v>
      </c>
      <c r="BC27" s="619">
        <f>""</f>
      </c>
      <c r="BD27" s="617">
        <v>0</v>
      </c>
      <c r="BE27" s="618">
        <v>0</v>
      </c>
      <c r="BF27" s="619">
        <f>""</f>
      </c>
      <c r="BG27" s="617">
        <v>0</v>
      </c>
      <c r="BH27" s="618">
        <v>253.5</v>
      </c>
      <c r="BI27" s="619">
        <v>7</v>
      </c>
      <c r="BJ27" s="617">
        <v>384</v>
      </c>
      <c r="BK27" s="618">
        <v>384</v>
      </c>
      <c r="BL27" s="619">
        <v>6</v>
      </c>
      <c r="BM27" s="617">
        <v>473.5</v>
      </c>
      <c r="BN27" s="618">
        <v>473.5</v>
      </c>
      <c r="BO27" s="619">
        <v>5</v>
      </c>
      <c r="BP27" s="617">
        <v>591</v>
      </c>
      <c r="BQ27" s="618">
        <v>591</v>
      </c>
      <c r="BR27" s="619">
        <v>5</v>
      </c>
      <c r="BS27" s="620">
        <v>694.5</v>
      </c>
      <c r="BT27" s="621">
        <v>694.5</v>
      </c>
      <c r="BU27" s="622">
        <v>4</v>
      </c>
      <c r="BV27" s="617">
        <v>796</v>
      </c>
      <c r="BW27" s="618">
        <v>796</v>
      </c>
      <c r="BX27" s="619">
        <v>4</v>
      </c>
      <c r="BY27" s="617">
        <v>0</v>
      </c>
      <c r="BZ27" s="618">
        <v>916</v>
      </c>
      <c r="CA27" s="619">
        <v>3</v>
      </c>
      <c r="CB27" s="617">
        <v>0</v>
      </c>
      <c r="CC27" s="618">
        <v>1053</v>
      </c>
      <c r="CD27" s="619">
        <v>3</v>
      </c>
      <c r="CE27" s="616"/>
    </row>
    <row r="28" spans="1:83" ht="18.75" customHeight="1">
      <c r="A28" s="631">
        <v>76</v>
      </c>
      <c r="B28" s="552" t="s">
        <v>101</v>
      </c>
      <c r="C28" s="553">
        <v>158160</v>
      </c>
      <c r="D28" s="554">
        <f t="shared" si="1"/>
      </c>
      <c r="E28" s="554">
        <v>316.181</v>
      </c>
      <c r="F28" s="561">
        <f t="shared" si="4"/>
        <v>8</v>
      </c>
      <c r="G28" s="678" t="s">
        <v>100</v>
      </c>
      <c r="H28" s="679">
        <v>136805</v>
      </c>
      <c r="I28" s="680">
        <v>333.822</v>
      </c>
      <c r="J28" s="680">
        <f t="shared" si="2"/>
      </c>
      <c r="K28" s="561">
        <f t="shared" si="5"/>
        <v>7</v>
      </c>
      <c r="L28" s="678" t="s">
        <v>99</v>
      </c>
      <c r="M28" s="679">
        <v>135276</v>
      </c>
      <c r="N28" s="680">
        <v>356.891</v>
      </c>
      <c r="O28" s="680">
        <v>356.891</v>
      </c>
      <c r="P28" s="561">
        <f t="shared" si="6"/>
        <v>6</v>
      </c>
      <c r="Q28" s="678" t="s">
        <v>99</v>
      </c>
      <c r="R28" s="679">
        <v>135277</v>
      </c>
      <c r="S28" s="680">
        <v>531.2655</v>
      </c>
      <c r="T28" s="680">
        <v>531.2655</v>
      </c>
      <c r="U28" s="561">
        <f t="shared" si="7"/>
        <v>6</v>
      </c>
      <c r="V28" s="678" t="s">
        <v>99</v>
      </c>
      <c r="W28" s="679">
        <v>135278</v>
      </c>
      <c r="X28" s="680">
        <v>662.8945</v>
      </c>
      <c r="Y28" s="680">
        <v>662.8945</v>
      </c>
      <c r="Z28" s="561">
        <f t="shared" si="8"/>
        <v>5</v>
      </c>
      <c r="AA28" s="678" t="s">
        <v>100</v>
      </c>
      <c r="AB28" s="679">
        <v>135279</v>
      </c>
      <c r="AC28" s="680">
        <v>820.985</v>
      </c>
      <c r="AD28" s="680">
        <v>820.985</v>
      </c>
      <c r="AE28" s="561">
        <f t="shared" si="9"/>
        <v>4</v>
      </c>
      <c r="AF28" s="552" t="s">
        <v>101</v>
      </c>
      <c r="AG28" s="553">
        <v>135280</v>
      </c>
      <c r="AH28" s="554">
        <v>960.0775</v>
      </c>
      <c r="AI28" s="554">
        <v>960.0775</v>
      </c>
      <c r="AJ28" s="561">
        <f t="shared" si="11"/>
        <v>4</v>
      </c>
      <c r="AK28" s="552" t="s">
        <v>101</v>
      </c>
      <c r="AL28" s="553">
        <v>135281</v>
      </c>
      <c r="AM28" s="554">
        <v>1100.527</v>
      </c>
      <c r="AN28" s="554">
        <v>1100.527</v>
      </c>
      <c r="AO28" s="561">
        <f t="shared" si="18"/>
        <v>3</v>
      </c>
      <c r="AP28" s="552" t="s">
        <v>101</v>
      </c>
      <c r="AQ28" s="553"/>
      <c r="AR28" s="554">
        <f t="shared" si="13"/>
      </c>
      <c r="AS28" s="554">
        <v>1266.081</v>
      </c>
      <c r="AT28" s="561">
        <f t="shared" si="14"/>
        <v>3</v>
      </c>
      <c r="AU28" s="552" t="s">
        <v>101</v>
      </c>
      <c r="AV28" s="553">
        <v>134879</v>
      </c>
      <c r="AW28" s="554">
        <f t="shared" si="15"/>
      </c>
      <c r="AX28" s="554">
        <v>1456.7395</v>
      </c>
      <c r="AY28" s="632">
        <f t="shared" si="16"/>
        <v>3</v>
      </c>
      <c r="AZ28" s="596">
        <f t="shared" si="17"/>
        <v>76</v>
      </c>
      <c r="BA28" s="617">
        <v>0</v>
      </c>
      <c r="BB28" s="618">
        <v>233</v>
      </c>
      <c r="BC28" s="619">
        <v>8</v>
      </c>
      <c r="BD28" s="617">
        <v>246</v>
      </c>
      <c r="BE28" s="618">
        <v>0</v>
      </c>
      <c r="BF28" s="619">
        <v>7</v>
      </c>
      <c r="BG28" s="617">
        <v>263</v>
      </c>
      <c r="BH28" s="618">
        <v>263</v>
      </c>
      <c r="BI28" s="619">
        <v>6</v>
      </c>
      <c r="BJ28" s="617">
        <v>391.5</v>
      </c>
      <c r="BK28" s="618">
        <v>391.5</v>
      </c>
      <c r="BL28" s="619">
        <v>6</v>
      </c>
      <c r="BM28" s="617">
        <v>488.5</v>
      </c>
      <c r="BN28" s="618">
        <v>488.5</v>
      </c>
      <c r="BO28" s="619">
        <v>5</v>
      </c>
      <c r="BP28" s="617">
        <v>605</v>
      </c>
      <c r="BQ28" s="618">
        <v>605</v>
      </c>
      <c r="BR28" s="619">
        <v>4</v>
      </c>
      <c r="BS28" s="620">
        <v>707.5</v>
      </c>
      <c r="BT28" s="621">
        <v>707.5</v>
      </c>
      <c r="BU28" s="622">
        <v>4</v>
      </c>
      <c r="BV28" s="617">
        <v>811</v>
      </c>
      <c r="BW28" s="618">
        <v>811</v>
      </c>
      <c r="BX28" s="619">
        <v>3</v>
      </c>
      <c r="BY28" s="617">
        <v>0</v>
      </c>
      <c r="BZ28" s="618">
        <v>933</v>
      </c>
      <c r="CA28" s="619">
        <v>3</v>
      </c>
      <c r="CB28" s="617">
        <v>0</v>
      </c>
      <c r="CC28" s="618">
        <v>1073.5</v>
      </c>
      <c r="CD28" s="619">
        <v>3</v>
      </c>
      <c r="CE28" s="616"/>
    </row>
    <row r="29" spans="1:83" ht="18.75" customHeight="1">
      <c r="A29" s="631">
        <v>83</v>
      </c>
      <c r="B29" s="552" t="s">
        <v>101</v>
      </c>
      <c r="C29" s="553"/>
      <c r="D29" s="554">
        <f t="shared" si="1"/>
      </c>
      <c r="E29" s="554">
        <v>335.179</v>
      </c>
      <c r="F29" s="561">
        <f t="shared" si="4"/>
        <v>8</v>
      </c>
      <c r="G29" s="552"/>
      <c r="H29" s="553"/>
      <c r="I29" s="554">
        <f t="shared" si="2"/>
      </c>
      <c r="J29" s="554">
        <f t="shared" si="2"/>
      </c>
      <c r="K29" s="561">
        <f t="shared" si="5"/>
      </c>
      <c r="L29" s="552" t="s">
        <v>101</v>
      </c>
      <c r="M29" s="553">
        <v>134880</v>
      </c>
      <c r="N29" s="554">
        <f>IF(BG29&lt;&gt;0,ROUND(BG29*(1-$AX$9)*1.18,2),"")</f>
      </c>
      <c r="O29" s="554">
        <v>381.9955</v>
      </c>
      <c r="P29" s="561">
        <f t="shared" si="6"/>
        <v>6</v>
      </c>
      <c r="Q29" s="552" t="s">
        <v>101</v>
      </c>
      <c r="R29" s="553">
        <v>134881</v>
      </c>
      <c r="S29" s="554">
        <f>IF(BJ29&lt;&gt;0,ROUND(BJ29*(1-$AX$9)*1.18,2),"")</f>
      </c>
      <c r="T29" s="554">
        <v>540.086</v>
      </c>
      <c r="U29" s="561">
        <f t="shared" si="7"/>
        <v>5</v>
      </c>
      <c r="V29" s="552" t="s">
        <v>101</v>
      </c>
      <c r="W29" s="553">
        <v>134882</v>
      </c>
      <c r="X29" s="554">
        <f>IF(BM29&lt;&gt;0,ROUND(BM29*(1-$AX$9)*1.18,2),"")</f>
      </c>
      <c r="Y29" s="554">
        <v>680.5355</v>
      </c>
      <c r="Z29" s="561">
        <f t="shared" si="8"/>
        <v>5</v>
      </c>
      <c r="AA29" s="552" t="s">
        <v>101</v>
      </c>
      <c r="AB29" s="553"/>
      <c r="AC29" s="554">
        <f>IF(BP29&lt;&gt;0,ROUND(BP29*(1-$AX$9)*1.18,2),"")</f>
      </c>
      <c r="AD29" s="554">
        <v>831.1625</v>
      </c>
      <c r="AE29" s="561">
        <f t="shared" si="9"/>
        <v>4</v>
      </c>
      <c r="AF29" s="552" t="s">
        <v>101</v>
      </c>
      <c r="AG29" s="553"/>
      <c r="AH29" s="554">
        <f>IF(BS29&lt;&gt;0,ROUND(BS29*(1-$AX$9)*1.18,2),"")</f>
      </c>
      <c r="AI29" s="554">
        <v>968.898</v>
      </c>
      <c r="AJ29" s="561">
        <f t="shared" si="11"/>
        <v>4</v>
      </c>
      <c r="AK29" s="552" t="s">
        <v>101</v>
      </c>
      <c r="AL29" s="553"/>
      <c r="AM29" s="554">
        <f>IF(BV29&lt;&gt;0,ROUND(BV29*(1-$AX$9)*1.18,2),"")</f>
      </c>
      <c r="AN29" s="554">
        <v>1110.7045</v>
      </c>
      <c r="AO29" s="561">
        <f t="shared" si="18"/>
        <v>3</v>
      </c>
      <c r="AP29" s="552" t="s">
        <v>101</v>
      </c>
      <c r="AQ29" s="553"/>
      <c r="AR29" s="554">
        <f t="shared" si="13"/>
      </c>
      <c r="AS29" s="554">
        <v>1296.6135</v>
      </c>
      <c r="AT29" s="561">
        <f t="shared" si="14"/>
        <v>3</v>
      </c>
      <c r="AU29" s="552" t="s">
        <v>101</v>
      </c>
      <c r="AV29" s="553"/>
      <c r="AW29" s="554">
        <f t="shared" si="15"/>
      </c>
      <c r="AX29" s="554">
        <v>1469.631</v>
      </c>
      <c r="AY29" s="632">
        <f t="shared" si="16"/>
        <v>3</v>
      </c>
      <c r="AZ29" s="596">
        <f t="shared" si="17"/>
        <v>83</v>
      </c>
      <c r="BA29" s="617">
        <v>0</v>
      </c>
      <c r="BB29" s="618">
        <v>247</v>
      </c>
      <c r="BC29" s="619">
        <v>8</v>
      </c>
      <c r="BD29" s="617">
        <v>0</v>
      </c>
      <c r="BE29" s="618">
        <v>0</v>
      </c>
      <c r="BF29" s="619">
        <f>""</f>
      </c>
      <c r="BG29" s="617">
        <v>0</v>
      </c>
      <c r="BH29" s="618">
        <v>281.5</v>
      </c>
      <c r="BI29" s="619">
        <v>6</v>
      </c>
      <c r="BJ29" s="617">
        <v>0</v>
      </c>
      <c r="BK29" s="618">
        <v>398</v>
      </c>
      <c r="BL29" s="619">
        <v>5</v>
      </c>
      <c r="BM29" s="617">
        <v>0</v>
      </c>
      <c r="BN29" s="618">
        <v>501.5</v>
      </c>
      <c r="BO29" s="619">
        <v>5</v>
      </c>
      <c r="BP29" s="617">
        <v>0</v>
      </c>
      <c r="BQ29" s="618">
        <v>612.5</v>
      </c>
      <c r="BR29" s="619">
        <v>4</v>
      </c>
      <c r="BS29" s="620">
        <v>0</v>
      </c>
      <c r="BT29" s="621">
        <v>714</v>
      </c>
      <c r="BU29" s="622">
        <v>4</v>
      </c>
      <c r="BV29" s="617">
        <v>0</v>
      </c>
      <c r="BW29" s="618">
        <v>818.5</v>
      </c>
      <c r="BX29" s="619">
        <v>3</v>
      </c>
      <c r="BY29" s="617">
        <v>0</v>
      </c>
      <c r="BZ29" s="618">
        <v>955.5</v>
      </c>
      <c r="CA29" s="619">
        <v>3</v>
      </c>
      <c r="CB29" s="617">
        <v>0</v>
      </c>
      <c r="CC29" s="618">
        <v>1083</v>
      </c>
      <c r="CD29" s="619">
        <v>3</v>
      </c>
      <c r="CE29" s="616"/>
    </row>
    <row r="30" spans="1:83" ht="18.75" customHeight="1">
      <c r="A30" s="631">
        <v>89</v>
      </c>
      <c r="B30" s="552" t="s">
        <v>101</v>
      </c>
      <c r="C30" s="553"/>
      <c r="D30" s="554">
        <f t="shared" si="1"/>
      </c>
      <c r="E30" s="554">
        <v>354.177</v>
      </c>
      <c r="F30" s="561">
        <f t="shared" si="4"/>
        <v>7</v>
      </c>
      <c r="G30" s="678" t="s">
        <v>100</v>
      </c>
      <c r="H30" s="679">
        <v>137399</v>
      </c>
      <c r="I30" s="680">
        <v>384.7095</v>
      </c>
      <c r="J30" s="680">
        <f t="shared" si="2"/>
      </c>
      <c r="K30" s="561">
        <f t="shared" si="5"/>
        <v>6</v>
      </c>
      <c r="L30" s="678" t="s">
        <v>99</v>
      </c>
      <c r="M30" s="679">
        <v>135282</v>
      </c>
      <c r="N30" s="680">
        <v>409.814</v>
      </c>
      <c r="O30" s="680">
        <v>409.814</v>
      </c>
      <c r="P30" s="561">
        <f t="shared" si="6"/>
        <v>6</v>
      </c>
      <c r="Q30" s="678" t="s">
        <v>99</v>
      </c>
      <c r="R30" s="679">
        <v>135283</v>
      </c>
      <c r="S30" s="680">
        <v>579.439</v>
      </c>
      <c r="T30" s="680">
        <v>579.439</v>
      </c>
      <c r="U30" s="561">
        <f t="shared" si="7"/>
        <v>5</v>
      </c>
      <c r="V30" s="678" t="s">
        <v>99</v>
      </c>
      <c r="W30" s="679">
        <v>135284</v>
      </c>
      <c r="X30" s="680">
        <v>698.1765</v>
      </c>
      <c r="Y30" s="680">
        <v>698.1765</v>
      </c>
      <c r="Z30" s="561">
        <f t="shared" si="8"/>
        <v>5</v>
      </c>
      <c r="AA30" s="678" t="s">
        <v>100</v>
      </c>
      <c r="AB30" s="679">
        <v>135285</v>
      </c>
      <c r="AC30" s="680">
        <v>841.34</v>
      </c>
      <c r="AD30" s="680">
        <v>841.34</v>
      </c>
      <c r="AE30" s="561">
        <f t="shared" si="9"/>
        <v>4</v>
      </c>
      <c r="AF30" s="552" t="s">
        <v>101</v>
      </c>
      <c r="AG30" s="553">
        <v>135286</v>
      </c>
      <c r="AH30" s="554">
        <v>977.7185</v>
      </c>
      <c r="AI30" s="554">
        <v>977.7185</v>
      </c>
      <c r="AJ30" s="561">
        <f t="shared" si="11"/>
        <v>4</v>
      </c>
      <c r="AK30" s="552" t="s">
        <v>101</v>
      </c>
      <c r="AL30" s="553">
        <v>135287</v>
      </c>
      <c r="AM30" s="554">
        <v>1121.5605</v>
      </c>
      <c r="AN30" s="554">
        <v>1121.5605</v>
      </c>
      <c r="AO30" s="561">
        <f t="shared" si="18"/>
        <v>3</v>
      </c>
      <c r="AP30" s="552" t="s">
        <v>101</v>
      </c>
      <c r="AQ30" s="553"/>
      <c r="AR30" s="554">
        <f t="shared" si="13"/>
      </c>
      <c r="AS30" s="554">
        <v>1323.075</v>
      </c>
      <c r="AT30" s="561">
        <f t="shared" si="14"/>
        <v>3</v>
      </c>
      <c r="AU30" s="552" t="s">
        <v>101</v>
      </c>
      <c r="AV30" s="553">
        <v>134895</v>
      </c>
      <c r="AW30" s="554">
        <f t="shared" si="15"/>
      </c>
      <c r="AX30" s="554">
        <v>1482.5225</v>
      </c>
      <c r="AY30" s="632">
        <f t="shared" si="16"/>
        <v>3</v>
      </c>
      <c r="AZ30" s="596">
        <f t="shared" si="17"/>
        <v>89</v>
      </c>
      <c r="BA30" s="617">
        <v>0</v>
      </c>
      <c r="BB30" s="618">
        <v>261</v>
      </c>
      <c r="BC30" s="619">
        <v>7</v>
      </c>
      <c r="BD30" s="617">
        <v>283.5</v>
      </c>
      <c r="BE30" s="618">
        <v>0</v>
      </c>
      <c r="BF30" s="619">
        <v>6</v>
      </c>
      <c r="BG30" s="617">
        <v>302</v>
      </c>
      <c r="BH30" s="618">
        <v>302</v>
      </c>
      <c r="BI30" s="619">
        <v>6</v>
      </c>
      <c r="BJ30" s="617">
        <v>427</v>
      </c>
      <c r="BK30" s="618">
        <v>427</v>
      </c>
      <c r="BL30" s="619">
        <v>5</v>
      </c>
      <c r="BM30" s="617">
        <v>514.5</v>
      </c>
      <c r="BN30" s="618">
        <v>514.5</v>
      </c>
      <c r="BO30" s="619">
        <v>5</v>
      </c>
      <c r="BP30" s="617">
        <v>620</v>
      </c>
      <c r="BQ30" s="618">
        <v>620</v>
      </c>
      <c r="BR30" s="619">
        <v>4</v>
      </c>
      <c r="BS30" s="620">
        <v>720.5</v>
      </c>
      <c r="BT30" s="621">
        <v>720.5</v>
      </c>
      <c r="BU30" s="622">
        <v>4</v>
      </c>
      <c r="BV30" s="617">
        <v>826.5</v>
      </c>
      <c r="BW30" s="618">
        <v>826.5</v>
      </c>
      <c r="BX30" s="619">
        <v>3</v>
      </c>
      <c r="BY30" s="617">
        <v>0</v>
      </c>
      <c r="BZ30" s="618">
        <v>975</v>
      </c>
      <c r="CA30" s="619">
        <v>3</v>
      </c>
      <c r="CB30" s="617">
        <v>0</v>
      </c>
      <c r="CC30" s="618">
        <v>1092.5</v>
      </c>
      <c r="CD30" s="619">
        <v>3</v>
      </c>
      <c r="CE30" s="597"/>
    </row>
    <row r="31" spans="1:83" ht="18.75" customHeight="1">
      <c r="A31" s="631">
        <v>102</v>
      </c>
      <c r="B31" s="552" t="s">
        <v>101</v>
      </c>
      <c r="C31" s="553"/>
      <c r="D31" s="554">
        <f t="shared" si="1"/>
      </c>
      <c r="E31" s="554">
        <v>424.74</v>
      </c>
      <c r="F31" s="561">
        <f t="shared" si="4"/>
        <v>6</v>
      </c>
      <c r="G31" s="552"/>
      <c r="H31" s="553"/>
      <c r="I31" s="554">
        <f t="shared" si="2"/>
      </c>
      <c r="J31" s="554">
        <f t="shared" si="2"/>
      </c>
      <c r="K31" s="561">
        <f t="shared" si="5"/>
      </c>
      <c r="L31" s="552" t="s">
        <v>101</v>
      </c>
      <c r="M31" s="553">
        <v>134896</v>
      </c>
      <c r="N31" s="554">
        <f>IF(BG31&lt;&gt;0,ROUND(BG31*(1-$AX$9)*1.18,2),"")</f>
      </c>
      <c r="O31" s="554">
        <v>430.169</v>
      </c>
      <c r="P31" s="561">
        <f t="shared" si="6"/>
        <v>5</v>
      </c>
      <c r="Q31" s="552" t="s">
        <v>101</v>
      </c>
      <c r="R31" s="553">
        <v>134897</v>
      </c>
      <c r="S31" s="554">
        <f>IF(BJ31&lt;&gt;0,ROUND(BJ31*(1-$AX$9)*1.18,2),"")</f>
      </c>
      <c r="T31" s="554">
        <v>591.652</v>
      </c>
      <c r="U31" s="561">
        <f t="shared" si="7"/>
        <v>5</v>
      </c>
      <c r="V31" s="552" t="s">
        <v>101</v>
      </c>
      <c r="W31" s="553">
        <v>134898</v>
      </c>
      <c r="X31" s="554">
        <f>IF(BM31&lt;&gt;0,ROUND(BM31*(1-$AX$9)*1.18,2),"")</f>
      </c>
      <c r="Y31" s="554">
        <v>727.352</v>
      </c>
      <c r="Z31" s="561">
        <f t="shared" si="8"/>
        <v>4</v>
      </c>
      <c r="AA31" s="552" t="s">
        <v>101</v>
      </c>
      <c r="AB31" s="553"/>
      <c r="AC31" s="554">
        <f>IF(BP31&lt;&gt;0,ROUND(BP31*(1-$AX$9)*1.18,2),"")</f>
      </c>
      <c r="AD31" s="554">
        <v>866.4445</v>
      </c>
      <c r="AE31" s="561">
        <f t="shared" si="9"/>
        <v>4</v>
      </c>
      <c r="AF31" s="552" t="s">
        <v>101</v>
      </c>
      <c r="AG31" s="553"/>
      <c r="AH31" s="554">
        <f>IF(BS31&lt;&gt;0,ROUND(BS31*(1-$AX$9)*1.18,2),"")</f>
      </c>
      <c r="AI31" s="554">
        <v>1015.7145</v>
      </c>
      <c r="AJ31" s="561">
        <f t="shared" si="11"/>
        <v>3</v>
      </c>
      <c r="AK31" s="552" t="s">
        <v>101</v>
      </c>
      <c r="AL31" s="553"/>
      <c r="AM31" s="554">
        <f>IF(BV31&lt;&gt;0,ROUND(BV31*(1-$AX$9)*1.18,2),"")</f>
      </c>
      <c r="AN31" s="554">
        <v>1137.166</v>
      </c>
      <c r="AO31" s="561">
        <f t="shared" si="18"/>
        <v>3</v>
      </c>
      <c r="AP31" s="552" t="s">
        <v>101</v>
      </c>
      <c r="AQ31" s="553"/>
      <c r="AR31" s="554">
        <f t="shared" si="13"/>
      </c>
      <c r="AS31" s="554">
        <v>1349.5365</v>
      </c>
      <c r="AT31" s="561">
        <f t="shared" si="14"/>
        <v>3</v>
      </c>
      <c r="AU31" s="552" t="s">
        <v>101</v>
      </c>
      <c r="AV31" s="553"/>
      <c r="AW31" s="554">
        <f t="shared" si="15"/>
      </c>
      <c r="AX31" s="554">
        <v>1520.5185</v>
      </c>
      <c r="AY31" s="632">
        <f t="shared" si="16"/>
        <v>3</v>
      </c>
      <c r="AZ31" s="596">
        <f t="shared" si="17"/>
        <v>102</v>
      </c>
      <c r="BA31" s="617">
        <v>0</v>
      </c>
      <c r="BB31" s="618">
        <v>313</v>
      </c>
      <c r="BC31" s="619">
        <v>6</v>
      </c>
      <c r="BD31" s="617">
        <v>0</v>
      </c>
      <c r="BE31" s="618">
        <v>0</v>
      </c>
      <c r="BF31" s="619">
        <f>""</f>
      </c>
      <c r="BG31" s="617">
        <v>0</v>
      </c>
      <c r="BH31" s="618">
        <v>317</v>
      </c>
      <c r="BI31" s="619">
        <v>5</v>
      </c>
      <c r="BJ31" s="617">
        <v>0</v>
      </c>
      <c r="BK31" s="618">
        <v>436</v>
      </c>
      <c r="BL31" s="619">
        <v>5</v>
      </c>
      <c r="BM31" s="617">
        <v>0</v>
      </c>
      <c r="BN31" s="618">
        <v>536</v>
      </c>
      <c r="BO31" s="619">
        <v>4</v>
      </c>
      <c r="BP31" s="617">
        <v>0</v>
      </c>
      <c r="BQ31" s="618">
        <v>638.5</v>
      </c>
      <c r="BR31" s="619">
        <v>4</v>
      </c>
      <c r="BS31" s="620">
        <v>0</v>
      </c>
      <c r="BT31" s="621">
        <v>748.5</v>
      </c>
      <c r="BU31" s="622">
        <v>3</v>
      </c>
      <c r="BV31" s="617">
        <v>0</v>
      </c>
      <c r="BW31" s="618">
        <v>838</v>
      </c>
      <c r="BX31" s="619">
        <v>3</v>
      </c>
      <c r="BY31" s="617">
        <v>0</v>
      </c>
      <c r="BZ31" s="618">
        <v>994.5</v>
      </c>
      <c r="CA31" s="619">
        <v>3</v>
      </c>
      <c r="CB31" s="617">
        <v>0</v>
      </c>
      <c r="CC31" s="618">
        <v>1120.5</v>
      </c>
      <c r="CD31" s="619">
        <v>3</v>
      </c>
      <c r="CE31" s="597"/>
    </row>
    <row r="32" spans="1:83" ht="18.75" customHeight="1">
      <c r="A32" s="631">
        <v>108</v>
      </c>
      <c r="B32" s="552">
        <f aca="true" t="shared" si="19" ref="B32:B42">IF(BA32*(1-$AX$9)&lt;&gt;0,BA32*(1-$AX$9),"")</f>
      </c>
      <c r="C32" s="553"/>
      <c r="D32" s="554">
        <f t="shared" si="1"/>
      </c>
      <c r="E32" s="554">
        <f t="shared" si="1"/>
      </c>
      <c r="F32" s="561">
        <f t="shared" si="4"/>
      </c>
      <c r="G32" s="678" t="s">
        <v>100</v>
      </c>
      <c r="H32" s="679">
        <v>136807</v>
      </c>
      <c r="I32" s="680">
        <v>518.374</v>
      </c>
      <c r="J32" s="680">
        <f t="shared" si="2"/>
      </c>
      <c r="K32" s="561">
        <f t="shared" si="5"/>
        <v>6</v>
      </c>
      <c r="L32" s="678" t="s">
        <v>99</v>
      </c>
      <c r="M32" s="679">
        <v>135288</v>
      </c>
      <c r="N32" s="680">
        <v>481.47</v>
      </c>
      <c r="O32" s="680">
        <v>481.47</v>
      </c>
      <c r="P32" s="561">
        <f t="shared" si="6"/>
        <v>5</v>
      </c>
      <c r="Q32" s="678" t="s">
        <v>99</v>
      </c>
      <c r="R32" s="679">
        <v>135289</v>
      </c>
      <c r="S32" s="680">
        <v>608.6145</v>
      </c>
      <c r="T32" s="680">
        <v>608.6145</v>
      </c>
      <c r="U32" s="561">
        <f t="shared" si="7"/>
        <v>5</v>
      </c>
      <c r="V32" s="678" t="s">
        <v>100</v>
      </c>
      <c r="W32" s="679">
        <v>135290</v>
      </c>
      <c r="X32" s="680">
        <v>751.0995</v>
      </c>
      <c r="Y32" s="680">
        <v>751.0995</v>
      </c>
      <c r="Z32" s="561">
        <f t="shared" si="8"/>
        <v>4</v>
      </c>
      <c r="AA32" s="678" t="s">
        <v>100</v>
      </c>
      <c r="AB32" s="679">
        <v>135291</v>
      </c>
      <c r="AC32" s="680">
        <v>892.906</v>
      </c>
      <c r="AD32" s="680">
        <v>892.906</v>
      </c>
      <c r="AE32" s="561">
        <f t="shared" si="9"/>
        <v>4</v>
      </c>
      <c r="AF32" s="552" t="s">
        <v>101</v>
      </c>
      <c r="AG32" s="553">
        <v>135292</v>
      </c>
      <c r="AH32" s="554">
        <v>1033.3555</v>
      </c>
      <c r="AI32" s="554">
        <v>1033.3555</v>
      </c>
      <c r="AJ32" s="561">
        <f t="shared" si="11"/>
        <v>3</v>
      </c>
      <c r="AK32" s="552" t="s">
        <v>101</v>
      </c>
      <c r="AL32" s="553">
        <v>135293</v>
      </c>
      <c r="AM32" s="554">
        <v>1172.448</v>
      </c>
      <c r="AN32" s="554">
        <v>1172.448</v>
      </c>
      <c r="AO32" s="561">
        <f t="shared" si="18"/>
        <v>3</v>
      </c>
      <c r="AP32" s="552" t="s">
        <v>101</v>
      </c>
      <c r="AQ32" s="553"/>
      <c r="AR32" s="554">
        <f t="shared" si="13"/>
      </c>
      <c r="AS32" s="554">
        <v>1384.8185</v>
      </c>
      <c r="AT32" s="561">
        <f t="shared" si="14"/>
        <v>3</v>
      </c>
      <c r="AU32" s="552" t="s">
        <v>101</v>
      </c>
      <c r="AV32" s="553">
        <v>134911</v>
      </c>
      <c r="AW32" s="554">
        <f t="shared" si="15"/>
      </c>
      <c r="AX32" s="554">
        <v>1551.7295</v>
      </c>
      <c r="AY32" s="632">
        <f t="shared" si="16"/>
        <v>2</v>
      </c>
      <c r="AZ32" s="596">
        <f t="shared" si="17"/>
        <v>108</v>
      </c>
      <c r="BA32" s="617">
        <v>0</v>
      </c>
      <c r="BB32" s="618">
        <v>0</v>
      </c>
      <c r="BC32" s="619">
        <f>""</f>
      </c>
      <c r="BD32" s="617">
        <v>382</v>
      </c>
      <c r="BE32" s="618">
        <v>0</v>
      </c>
      <c r="BF32" s="619">
        <v>6</v>
      </c>
      <c r="BG32" s="617">
        <v>409</v>
      </c>
      <c r="BH32" s="618">
        <v>409</v>
      </c>
      <c r="BI32" s="619">
        <v>5</v>
      </c>
      <c r="BJ32" s="617">
        <v>448.5</v>
      </c>
      <c r="BK32" s="618">
        <v>448.5</v>
      </c>
      <c r="BL32" s="619">
        <v>5</v>
      </c>
      <c r="BM32" s="617">
        <v>553.5</v>
      </c>
      <c r="BN32" s="618">
        <v>553.5</v>
      </c>
      <c r="BO32" s="619">
        <v>4</v>
      </c>
      <c r="BP32" s="617">
        <v>658</v>
      </c>
      <c r="BQ32" s="618">
        <v>658</v>
      </c>
      <c r="BR32" s="619">
        <v>4</v>
      </c>
      <c r="BS32" s="620">
        <v>761.5</v>
      </c>
      <c r="BT32" s="621">
        <v>761.5</v>
      </c>
      <c r="BU32" s="622">
        <v>3</v>
      </c>
      <c r="BV32" s="617">
        <v>864</v>
      </c>
      <c r="BW32" s="618">
        <v>864</v>
      </c>
      <c r="BX32" s="619">
        <v>3</v>
      </c>
      <c r="BY32" s="617">
        <v>0</v>
      </c>
      <c r="BZ32" s="618">
        <v>1020.5</v>
      </c>
      <c r="CA32" s="619">
        <v>3</v>
      </c>
      <c r="CB32" s="617">
        <v>0</v>
      </c>
      <c r="CC32" s="618">
        <v>1143.5</v>
      </c>
      <c r="CD32" s="619">
        <v>2</v>
      </c>
      <c r="CE32" s="598"/>
    </row>
    <row r="33" spans="1:83" ht="18.75" customHeight="1">
      <c r="A33" s="631">
        <v>114</v>
      </c>
      <c r="B33" s="552">
        <f t="shared" si="19"/>
      </c>
      <c r="C33" s="553"/>
      <c r="D33" s="554">
        <f t="shared" si="1"/>
      </c>
      <c r="E33" s="554">
        <f t="shared" si="1"/>
      </c>
      <c r="F33" s="561">
        <f t="shared" si="4"/>
      </c>
      <c r="G33" s="552" t="s">
        <v>101</v>
      </c>
      <c r="H33" s="553">
        <v>136808</v>
      </c>
      <c r="I33" s="554">
        <v>544.8355</v>
      </c>
      <c r="J33" s="554">
        <f t="shared" si="2"/>
      </c>
      <c r="K33" s="561">
        <f t="shared" si="5"/>
        <v>5</v>
      </c>
      <c r="L33" s="678" t="s">
        <v>100</v>
      </c>
      <c r="M33" s="679">
        <v>135294</v>
      </c>
      <c r="N33" s="680">
        <v>576.727</v>
      </c>
      <c r="O33" s="680">
        <v>576.725</v>
      </c>
      <c r="P33" s="561">
        <f t="shared" si="6"/>
        <v>5</v>
      </c>
      <c r="Q33" s="552" t="s">
        <v>101</v>
      </c>
      <c r="R33" s="553">
        <v>135295</v>
      </c>
      <c r="S33" s="554">
        <v>632.362</v>
      </c>
      <c r="T33" s="554">
        <v>632.362</v>
      </c>
      <c r="U33" s="561">
        <f t="shared" si="7"/>
        <v>4</v>
      </c>
      <c r="V33" s="678" t="s">
        <v>100</v>
      </c>
      <c r="W33" s="679">
        <v>135296</v>
      </c>
      <c r="X33" s="680">
        <v>778.918</v>
      </c>
      <c r="Y33" s="680">
        <v>778.918</v>
      </c>
      <c r="Z33" s="561">
        <f t="shared" si="8"/>
        <v>4</v>
      </c>
      <c r="AA33" s="552" t="s">
        <v>101</v>
      </c>
      <c r="AB33" s="553">
        <v>135297</v>
      </c>
      <c r="AC33" s="554">
        <v>926.831</v>
      </c>
      <c r="AD33" s="554">
        <v>926.831</v>
      </c>
      <c r="AE33" s="561">
        <f t="shared" si="9"/>
        <v>3</v>
      </c>
      <c r="AF33" s="552" t="s">
        <v>101</v>
      </c>
      <c r="AG33" s="553">
        <v>135298</v>
      </c>
      <c r="AH33" s="554">
        <v>1067.2805</v>
      </c>
      <c r="AI33" s="554">
        <v>1067.2805</v>
      </c>
      <c r="AJ33" s="561">
        <f t="shared" si="11"/>
        <v>3</v>
      </c>
      <c r="AK33" s="552" t="s">
        <v>101</v>
      </c>
      <c r="AL33" s="553">
        <v>135299</v>
      </c>
      <c r="AM33" s="554">
        <v>1207.73</v>
      </c>
      <c r="AN33" s="554">
        <v>1207.73</v>
      </c>
      <c r="AO33" s="561">
        <f t="shared" si="18"/>
        <v>3</v>
      </c>
      <c r="AP33" s="552" t="s">
        <v>101</v>
      </c>
      <c r="AQ33" s="553">
        <v>134918</v>
      </c>
      <c r="AR33" s="554">
        <f t="shared" si="13"/>
      </c>
      <c r="AS33" s="554">
        <v>1449.276</v>
      </c>
      <c r="AT33" s="561">
        <f t="shared" si="14"/>
        <v>3</v>
      </c>
      <c r="AU33" s="552" t="s">
        <v>101</v>
      </c>
      <c r="AV33" s="553"/>
      <c r="AW33" s="554">
        <f t="shared" si="15"/>
      </c>
      <c r="AX33" s="554">
        <v>1616.187</v>
      </c>
      <c r="AY33" s="632">
        <f t="shared" si="16"/>
        <v>2</v>
      </c>
      <c r="AZ33" s="596">
        <f t="shared" si="17"/>
        <v>114</v>
      </c>
      <c r="BA33" s="617">
        <v>0</v>
      </c>
      <c r="BB33" s="618">
        <v>0</v>
      </c>
      <c r="BC33" s="619">
        <f>""</f>
      </c>
      <c r="BD33" s="617">
        <v>401.5</v>
      </c>
      <c r="BE33" s="618">
        <v>0</v>
      </c>
      <c r="BF33" s="619">
        <v>5</v>
      </c>
      <c r="BG33" s="617">
        <v>425</v>
      </c>
      <c r="BH33" s="618">
        <v>425</v>
      </c>
      <c r="BI33" s="619">
        <v>5</v>
      </c>
      <c r="BJ33" s="617">
        <v>466</v>
      </c>
      <c r="BK33" s="618">
        <v>466</v>
      </c>
      <c r="BL33" s="619">
        <v>4</v>
      </c>
      <c r="BM33" s="617">
        <v>574</v>
      </c>
      <c r="BN33" s="618">
        <v>574</v>
      </c>
      <c r="BO33" s="619">
        <v>4</v>
      </c>
      <c r="BP33" s="617">
        <v>683</v>
      </c>
      <c r="BQ33" s="618">
        <v>683</v>
      </c>
      <c r="BR33" s="619">
        <v>3</v>
      </c>
      <c r="BS33" s="620">
        <v>786.5</v>
      </c>
      <c r="BT33" s="621">
        <v>786.5</v>
      </c>
      <c r="BU33" s="622">
        <v>3</v>
      </c>
      <c r="BV33" s="617">
        <v>890</v>
      </c>
      <c r="BW33" s="618">
        <v>890</v>
      </c>
      <c r="BX33" s="619">
        <v>3</v>
      </c>
      <c r="BY33" s="617">
        <v>0</v>
      </c>
      <c r="BZ33" s="618">
        <v>1068</v>
      </c>
      <c r="CA33" s="619">
        <v>3</v>
      </c>
      <c r="CB33" s="617">
        <v>0</v>
      </c>
      <c r="CC33" s="618">
        <v>1191</v>
      </c>
      <c r="CD33" s="619">
        <v>2</v>
      </c>
      <c r="CE33" s="597"/>
    </row>
    <row r="34" spans="1:83" ht="18.75" customHeight="1">
      <c r="A34" s="631">
        <v>133</v>
      </c>
      <c r="B34" s="552">
        <f t="shared" si="19"/>
      </c>
      <c r="C34" s="553"/>
      <c r="D34" s="554">
        <f t="shared" si="1"/>
      </c>
      <c r="E34" s="554">
        <f t="shared" si="1"/>
      </c>
      <c r="F34" s="561">
        <f t="shared" si="4"/>
      </c>
      <c r="G34" s="552" t="s">
        <v>101</v>
      </c>
      <c r="H34" s="553">
        <v>136809</v>
      </c>
      <c r="I34" s="554">
        <v>551.6205</v>
      </c>
      <c r="J34" s="554">
        <f t="shared" si="2"/>
      </c>
      <c r="K34" s="561">
        <f t="shared" si="5"/>
        <v>5</v>
      </c>
      <c r="L34" s="678" t="s">
        <v>99</v>
      </c>
      <c r="M34" s="679">
        <v>135300</v>
      </c>
      <c r="N34" s="680">
        <v>591.652</v>
      </c>
      <c r="O34" s="680">
        <v>591.652</v>
      </c>
      <c r="P34" s="561">
        <f t="shared" si="6"/>
        <v>4</v>
      </c>
      <c r="Q34" s="678" t="s">
        <v>99</v>
      </c>
      <c r="R34" s="679">
        <v>135301</v>
      </c>
      <c r="S34" s="680">
        <v>683.2495</v>
      </c>
      <c r="T34" s="680">
        <v>683.2495</v>
      </c>
      <c r="U34" s="561">
        <f t="shared" si="7"/>
        <v>4</v>
      </c>
      <c r="V34" s="678" t="s">
        <v>100</v>
      </c>
      <c r="W34" s="679">
        <v>135302</v>
      </c>
      <c r="X34" s="680">
        <v>834.555</v>
      </c>
      <c r="Y34" s="680">
        <v>834.555</v>
      </c>
      <c r="Z34" s="561">
        <f t="shared" si="8"/>
        <v>3</v>
      </c>
      <c r="AA34" s="552" t="s">
        <v>101</v>
      </c>
      <c r="AB34" s="553">
        <v>135303</v>
      </c>
      <c r="AC34" s="554">
        <v>973.6475</v>
      </c>
      <c r="AD34" s="554">
        <v>973.6475</v>
      </c>
      <c r="AE34" s="561">
        <f t="shared" si="9"/>
        <v>3</v>
      </c>
      <c r="AF34" s="552" t="s">
        <v>101</v>
      </c>
      <c r="AG34" s="553">
        <v>135304</v>
      </c>
      <c r="AH34" s="554">
        <v>1114.097</v>
      </c>
      <c r="AI34" s="554">
        <v>1114.097</v>
      </c>
      <c r="AJ34" s="561">
        <f t="shared" si="11"/>
        <v>3</v>
      </c>
      <c r="AK34" s="552" t="s">
        <v>101</v>
      </c>
      <c r="AL34" s="553">
        <v>135305</v>
      </c>
      <c r="AM34" s="554">
        <v>1253.1895</v>
      </c>
      <c r="AN34" s="554">
        <v>1253.1895</v>
      </c>
      <c r="AO34" s="561">
        <f t="shared" si="18"/>
        <v>3</v>
      </c>
      <c r="AP34" s="552" t="s">
        <v>101</v>
      </c>
      <c r="AQ34" s="553">
        <v>134926</v>
      </c>
      <c r="AR34" s="554">
        <f t="shared" si="13"/>
      </c>
      <c r="AS34" s="554">
        <v>1508.984</v>
      </c>
      <c r="AT34" s="561">
        <f t="shared" si="14"/>
        <v>2</v>
      </c>
      <c r="AU34" s="552" t="s">
        <v>101</v>
      </c>
      <c r="AV34" s="553">
        <v>134927</v>
      </c>
      <c r="AW34" s="554">
        <f t="shared" si="15"/>
      </c>
      <c r="AX34" s="554">
        <v>1703.7135</v>
      </c>
      <c r="AY34" s="632">
        <f t="shared" si="16"/>
        <v>2</v>
      </c>
      <c r="AZ34" s="596">
        <f t="shared" si="17"/>
        <v>133</v>
      </c>
      <c r="BA34" s="617">
        <v>0</v>
      </c>
      <c r="BB34" s="618">
        <v>0</v>
      </c>
      <c r="BC34" s="619">
        <f>""</f>
      </c>
      <c r="BD34" s="617">
        <v>406.5</v>
      </c>
      <c r="BE34" s="618">
        <v>0</v>
      </c>
      <c r="BF34" s="619">
        <v>5</v>
      </c>
      <c r="BG34" s="617">
        <v>436</v>
      </c>
      <c r="BH34" s="618">
        <v>436</v>
      </c>
      <c r="BI34" s="619">
        <v>4</v>
      </c>
      <c r="BJ34" s="617">
        <v>503.5</v>
      </c>
      <c r="BK34" s="618">
        <v>503.5</v>
      </c>
      <c r="BL34" s="619">
        <v>4</v>
      </c>
      <c r="BM34" s="617">
        <v>615</v>
      </c>
      <c r="BN34" s="618">
        <v>615</v>
      </c>
      <c r="BO34" s="619">
        <v>3</v>
      </c>
      <c r="BP34" s="617">
        <v>717.5</v>
      </c>
      <c r="BQ34" s="618">
        <v>717.5</v>
      </c>
      <c r="BR34" s="619">
        <v>3</v>
      </c>
      <c r="BS34" s="620">
        <v>821</v>
      </c>
      <c r="BT34" s="621">
        <v>821</v>
      </c>
      <c r="BU34" s="622">
        <v>3</v>
      </c>
      <c r="BV34" s="617">
        <v>923.5</v>
      </c>
      <c r="BW34" s="618">
        <v>923.5</v>
      </c>
      <c r="BX34" s="619">
        <v>3</v>
      </c>
      <c r="BY34" s="617">
        <v>0</v>
      </c>
      <c r="BZ34" s="618">
        <v>1112</v>
      </c>
      <c r="CA34" s="619">
        <v>2</v>
      </c>
      <c r="CB34" s="617">
        <v>0</v>
      </c>
      <c r="CC34" s="618">
        <v>1255.5</v>
      </c>
      <c r="CD34" s="619">
        <v>2</v>
      </c>
      <c r="CE34" s="616"/>
    </row>
    <row r="35" spans="1:83" ht="18.75" customHeight="1">
      <c r="A35" s="631">
        <v>140</v>
      </c>
      <c r="B35" s="552">
        <f t="shared" si="19"/>
      </c>
      <c r="C35" s="553"/>
      <c r="D35" s="554">
        <f t="shared" si="1"/>
      </c>
      <c r="E35" s="554">
        <f t="shared" si="1"/>
      </c>
      <c r="F35" s="561">
        <f t="shared" si="4"/>
      </c>
      <c r="G35" s="552"/>
      <c r="H35" s="553"/>
      <c r="I35" s="554">
        <f t="shared" si="2"/>
      </c>
      <c r="J35" s="554">
        <f t="shared" si="2"/>
      </c>
      <c r="K35" s="561">
        <f t="shared" si="5"/>
      </c>
      <c r="L35" s="552" t="s">
        <v>101</v>
      </c>
      <c r="M35" s="553"/>
      <c r="N35" s="554">
        <f>IF(BG35&lt;&gt;0,ROUND(BG35*(1-$AX$9)*1.18,2),"")</f>
      </c>
      <c r="O35" s="554">
        <v>610.65</v>
      </c>
      <c r="P35" s="561">
        <f t="shared" si="6"/>
        <v>4</v>
      </c>
      <c r="Q35" s="552" t="s">
        <v>101</v>
      </c>
      <c r="R35" s="553"/>
      <c r="S35" s="554">
        <f>IF(BJ35&lt;&gt;0,ROUND(BJ35*(1-$AX$9)*1.18,2),"")</f>
      </c>
      <c r="T35" s="554">
        <v>711.068</v>
      </c>
      <c r="U35" s="561">
        <f t="shared" si="7"/>
        <v>4</v>
      </c>
      <c r="V35" s="552" t="s">
        <v>101</v>
      </c>
      <c r="W35" s="553"/>
      <c r="X35" s="554">
        <f>IF(BM35&lt;&gt;0,ROUND(BM35*(1-$AX$9)*1.18,2),"")</f>
      </c>
      <c r="Y35" s="554">
        <v>882.7285</v>
      </c>
      <c r="Z35" s="561">
        <f t="shared" si="8"/>
        <v>3</v>
      </c>
      <c r="AA35" s="552" t="s">
        <v>101</v>
      </c>
      <c r="AB35" s="553">
        <v>134931</v>
      </c>
      <c r="AC35" s="554">
        <f>IF(BP35&lt;&gt;0,ROUND(BP35*(1-$AX$9)*1.18,2),"")</f>
      </c>
      <c r="AD35" s="554">
        <v>1132.7845</v>
      </c>
      <c r="AE35" s="561">
        <f t="shared" si="9"/>
        <v>3</v>
      </c>
      <c r="AF35" s="552" t="s">
        <v>101</v>
      </c>
      <c r="AG35" s="553"/>
      <c r="AH35" s="554">
        <f>IF(BS35&lt;&gt;0,ROUND(BS35*(1-$AX$9)*1.18,2),"")</f>
      </c>
      <c r="AI35" s="554">
        <v>1166.3415</v>
      </c>
      <c r="AJ35" s="561">
        <f t="shared" si="11"/>
        <v>3</v>
      </c>
      <c r="AK35" s="552" t="s">
        <v>101</v>
      </c>
      <c r="AL35" s="553"/>
      <c r="AM35" s="554">
        <f>IF(BV35&lt;&gt;0,ROUND(BV35*(1-$AX$9)*1.18,2),"")</f>
      </c>
      <c r="AN35" s="554">
        <v>1308.8265</v>
      </c>
      <c r="AO35" s="561">
        <f t="shared" si="18"/>
        <v>3</v>
      </c>
      <c r="AP35" s="552" t="s">
        <v>101</v>
      </c>
      <c r="AQ35" s="553"/>
      <c r="AR35" s="554">
        <f t="shared" si="13"/>
      </c>
      <c r="AS35" s="554">
        <v>1563.264</v>
      </c>
      <c r="AT35" s="561">
        <f t="shared" si="14"/>
        <v>2</v>
      </c>
      <c r="AU35" s="552" t="s">
        <v>101</v>
      </c>
      <c r="AV35" s="553"/>
      <c r="AW35" s="554">
        <f t="shared" si="15"/>
      </c>
      <c r="AX35" s="554">
        <v>1740.3525</v>
      </c>
      <c r="AY35" s="632">
        <f t="shared" si="16"/>
        <v>2</v>
      </c>
      <c r="AZ35" s="596">
        <f t="shared" si="17"/>
        <v>140</v>
      </c>
      <c r="BA35" s="617">
        <v>0</v>
      </c>
      <c r="BB35" s="618">
        <v>0</v>
      </c>
      <c r="BC35" s="619">
        <f>""</f>
      </c>
      <c r="BD35" s="617">
        <v>0</v>
      </c>
      <c r="BE35" s="618">
        <v>0</v>
      </c>
      <c r="BF35" s="619">
        <f>""</f>
      </c>
      <c r="BG35" s="617">
        <v>0</v>
      </c>
      <c r="BH35" s="618">
        <v>450</v>
      </c>
      <c r="BI35" s="619">
        <v>4</v>
      </c>
      <c r="BJ35" s="617">
        <v>0</v>
      </c>
      <c r="BK35" s="618">
        <v>524</v>
      </c>
      <c r="BL35" s="619">
        <v>4</v>
      </c>
      <c r="BM35" s="617">
        <v>0</v>
      </c>
      <c r="BN35" s="618">
        <v>650.5</v>
      </c>
      <c r="BO35" s="619">
        <v>3</v>
      </c>
      <c r="BP35" s="617">
        <v>0</v>
      </c>
      <c r="BQ35" s="618">
        <v>758.5</v>
      </c>
      <c r="BR35" s="619">
        <v>3</v>
      </c>
      <c r="BS35" s="620">
        <v>0</v>
      </c>
      <c r="BT35" s="621">
        <v>859.5</v>
      </c>
      <c r="BU35" s="622">
        <v>3</v>
      </c>
      <c r="BV35" s="617">
        <v>0</v>
      </c>
      <c r="BW35" s="618">
        <v>964.5</v>
      </c>
      <c r="BX35" s="619">
        <v>3</v>
      </c>
      <c r="BY35" s="617">
        <v>0</v>
      </c>
      <c r="BZ35" s="618">
        <v>1152</v>
      </c>
      <c r="CA35" s="619">
        <v>2</v>
      </c>
      <c r="CB35" s="617">
        <v>0</v>
      </c>
      <c r="CC35" s="618">
        <v>1282.5</v>
      </c>
      <c r="CD35" s="619">
        <v>2</v>
      </c>
      <c r="CE35" s="597"/>
    </row>
    <row r="36" spans="1:83" ht="18.75" customHeight="1">
      <c r="A36" s="631">
        <v>159</v>
      </c>
      <c r="B36" s="552">
        <f t="shared" si="19"/>
      </c>
      <c r="C36" s="553"/>
      <c r="D36" s="554">
        <f t="shared" si="1"/>
      </c>
      <c r="E36" s="554">
        <f t="shared" si="1"/>
      </c>
      <c r="F36" s="561">
        <f t="shared" si="4"/>
      </c>
      <c r="G36" s="552" t="s">
        <v>101</v>
      </c>
      <c r="H36" s="553">
        <v>136941</v>
      </c>
      <c r="I36" s="554">
        <v>626.2555</v>
      </c>
      <c r="J36" s="554">
        <f t="shared" si="2"/>
      </c>
      <c r="K36" s="561">
        <f t="shared" si="5"/>
        <v>4</v>
      </c>
      <c r="L36" s="678" t="s">
        <v>99</v>
      </c>
      <c r="M36" s="679">
        <v>135306</v>
      </c>
      <c r="N36" s="680">
        <v>662.8945</v>
      </c>
      <c r="O36" s="680">
        <v>662.8945</v>
      </c>
      <c r="P36" s="561">
        <f t="shared" si="6"/>
        <v>4</v>
      </c>
      <c r="Q36" s="678" t="s">
        <v>99</v>
      </c>
      <c r="R36" s="679">
        <v>135307</v>
      </c>
      <c r="S36" s="680">
        <v>762.634</v>
      </c>
      <c r="T36" s="680">
        <v>762.634</v>
      </c>
      <c r="U36" s="561">
        <f t="shared" si="7"/>
        <v>3</v>
      </c>
      <c r="V36" s="678" t="s">
        <v>100</v>
      </c>
      <c r="W36" s="679">
        <v>135308</v>
      </c>
      <c r="X36" s="680">
        <v>926.831</v>
      </c>
      <c r="Y36" s="680">
        <v>926.831</v>
      </c>
      <c r="Z36" s="561">
        <f t="shared" si="8"/>
        <v>3</v>
      </c>
      <c r="AA36" s="678" t="s">
        <v>100</v>
      </c>
      <c r="AB36" s="679">
        <v>135309</v>
      </c>
      <c r="AC36" s="680">
        <v>1093.742</v>
      </c>
      <c r="AD36" s="680">
        <v>1093.742</v>
      </c>
      <c r="AE36" s="561">
        <f t="shared" si="9"/>
        <v>3</v>
      </c>
      <c r="AF36" s="552" t="s">
        <v>101</v>
      </c>
      <c r="AG36" s="553">
        <v>135310</v>
      </c>
      <c r="AH36" s="554">
        <v>1234.1915</v>
      </c>
      <c r="AI36" s="554">
        <v>1234.1915</v>
      </c>
      <c r="AJ36" s="561">
        <f t="shared" si="11"/>
        <v>3</v>
      </c>
      <c r="AK36" s="552" t="s">
        <v>101</v>
      </c>
      <c r="AL36" s="553">
        <v>135311</v>
      </c>
      <c r="AM36" s="554">
        <v>1374.641</v>
      </c>
      <c r="AN36" s="554">
        <v>1374.641</v>
      </c>
      <c r="AO36" s="561">
        <f t="shared" si="18"/>
        <v>2</v>
      </c>
      <c r="AP36" s="552" t="s">
        <v>101</v>
      </c>
      <c r="AQ36" s="553"/>
      <c r="AR36" s="554">
        <f t="shared" si="13"/>
      </c>
      <c r="AS36" s="554">
        <v>1625.0075</v>
      </c>
      <c r="AT36" s="561">
        <f t="shared" si="14"/>
        <v>2</v>
      </c>
      <c r="AU36" s="552" t="s">
        <v>101</v>
      </c>
      <c r="AV36" s="553">
        <v>134943</v>
      </c>
      <c r="AW36" s="554">
        <f t="shared" si="15"/>
      </c>
      <c r="AX36" s="554">
        <v>1845.52</v>
      </c>
      <c r="AY36" s="632">
        <f t="shared" si="16"/>
        <v>2</v>
      </c>
      <c r="AZ36" s="596">
        <f t="shared" si="17"/>
        <v>159</v>
      </c>
      <c r="BA36" s="617">
        <v>0</v>
      </c>
      <c r="BB36" s="618">
        <v>0</v>
      </c>
      <c r="BC36" s="619">
        <f>""</f>
      </c>
      <c r="BD36" s="617">
        <v>461.5</v>
      </c>
      <c r="BE36" s="618">
        <v>0</v>
      </c>
      <c r="BF36" s="619">
        <v>4</v>
      </c>
      <c r="BG36" s="617">
        <v>488.5</v>
      </c>
      <c r="BH36" s="618">
        <v>488.5</v>
      </c>
      <c r="BI36" s="619">
        <v>4</v>
      </c>
      <c r="BJ36" s="617">
        <v>562</v>
      </c>
      <c r="BK36" s="618">
        <v>562</v>
      </c>
      <c r="BL36" s="619">
        <v>3</v>
      </c>
      <c r="BM36" s="617">
        <v>683</v>
      </c>
      <c r="BN36" s="618">
        <v>683</v>
      </c>
      <c r="BO36" s="619">
        <v>3</v>
      </c>
      <c r="BP36" s="617">
        <v>806</v>
      </c>
      <c r="BQ36" s="618">
        <v>806</v>
      </c>
      <c r="BR36" s="619">
        <v>3</v>
      </c>
      <c r="BS36" s="620">
        <v>909.5</v>
      </c>
      <c r="BT36" s="621">
        <v>909.5</v>
      </c>
      <c r="BU36" s="622">
        <v>3</v>
      </c>
      <c r="BV36" s="617">
        <v>1013</v>
      </c>
      <c r="BW36" s="618">
        <v>1013</v>
      </c>
      <c r="BX36" s="619">
        <v>2</v>
      </c>
      <c r="BY36" s="617">
        <v>0</v>
      </c>
      <c r="BZ36" s="618">
        <v>1197.5</v>
      </c>
      <c r="CA36" s="619">
        <v>2</v>
      </c>
      <c r="CB36" s="617">
        <v>0</v>
      </c>
      <c r="CC36" s="618">
        <v>1360</v>
      </c>
      <c r="CD36" s="619">
        <v>2</v>
      </c>
      <c r="CE36" s="597"/>
    </row>
    <row r="37" spans="1:83" ht="18.75" customHeight="1">
      <c r="A37" s="631">
        <v>169</v>
      </c>
      <c r="B37" s="552">
        <f t="shared" si="19"/>
      </c>
      <c r="C37" s="553"/>
      <c r="D37" s="554">
        <f t="shared" si="1"/>
      </c>
      <c r="E37" s="554">
        <f t="shared" si="1"/>
      </c>
      <c r="F37" s="561">
        <f t="shared" si="4"/>
      </c>
      <c r="G37" s="552" t="s">
        <v>101</v>
      </c>
      <c r="H37" s="553">
        <v>136954</v>
      </c>
      <c r="I37" s="554">
        <v>658.8235</v>
      </c>
      <c r="J37" s="554">
        <f t="shared" si="2"/>
      </c>
      <c r="K37" s="561">
        <f t="shared" si="5"/>
        <v>4</v>
      </c>
      <c r="L37" s="552" t="s">
        <v>101</v>
      </c>
      <c r="M37" s="553">
        <v>135312</v>
      </c>
      <c r="N37" s="554">
        <v>699.5335</v>
      </c>
      <c r="O37" s="554">
        <f>IF(BH37&lt;&gt;0,ROUND(BH37*(1-$AX$9)*1.18,2),"")</f>
      </c>
      <c r="P37" s="561">
        <f t="shared" si="6"/>
        <v>4</v>
      </c>
      <c r="Q37" s="552" t="s">
        <v>101</v>
      </c>
      <c r="R37" s="553">
        <v>135313</v>
      </c>
      <c r="S37" s="554">
        <v>800.63</v>
      </c>
      <c r="T37" s="554">
        <v>800.63</v>
      </c>
      <c r="U37" s="561">
        <f t="shared" si="7"/>
        <v>3</v>
      </c>
      <c r="V37" s="552" t="s">
        <v>101</v>
      </c>
      <c r="W37" s="553">
        <v>135314</v>
      </c>
      <c r="X37" s="554">
        <v>970.255</v>
      </c>
      <c r="Y37" s="554">
        <v>970.255</v>
      </c>
      <c r="Z37" s="561">
        <f t="shared" si="8"/>
        <v>3</v>
      </c>
      <c r="AA37" s="552" t="s">
        <v>101</v>
      </c>
      <c r="AB37" s="553">
        <v>135315</v>
      </c>
      <c r="AC37" s="554">
        <v>1143.2725</v>
      </c>
      <c r="AD37" s="554">
        <v>1143.2725</v>
      </c>
      <c r="AE37" s="561">
        <f t="shared" si="9"/>
        <v>3</v>
      </c>
      <c r="AF37" s="552" t="s">
        <v>101</v>
      </c>
      <c r="AG37" s="553">
        <v>135316</v>
      </c>
      <c r="AH37" s="554">
        <v>1286.436</v>
      </c>
      <c r="AI37" s="554">
        <v>1286.436</v>
      </c>
      <c r="AJ37" s="561">
        <f t="shared" si="11"/>
        <v>2</v>
      </c>
      <c r="AK37" s="552" t="s">
        <v>101</v>
      </c>
      <c r="AL37" s="553">
        <v>135317</v>
      </c>
      <c r="AM37" s="554">
        <v>1430.278</v>
      </c>
      <c r="AN37" s="554">
        <v>1430.278</v>
      </c>
      <c r="AO37" s="561">
        <f t="shared" si="18"/>
        <v>2</v>
      </c>
      <c r="AP37" s="552" t="s">
        <v>101</v>
      </c>
      <c r="AQ37" s="553"/>
      <c r="AR37" s="554">
        <f t="shared" si="13"/>
      </c>
      <c r="AS37" s="554">
        <v>1696.25</v>
      </c>
      <c r="AT37" s="561">
        <f t="shared" si="14"/>
        <v>2</v>
      </c>
      <c r="AU37" s="552" t="s">
        <v>101</v>
      </c>
      <c r="AV37" s="553"/>
      <c r="AW37" s="554">
        <f t="shared" si="15"/>
      </c>
      <c r="AX37" s="554">
        <v>1904.5495</v>
      </c>
      <c r="AY37" s="632">
        <f t="shared" si="16"/>
        <v>2</v>
      </c>
      <c r="AZ37" s="596">
        <f t="shared" si="17"/>
        <v>169</v>
      </c>
      <c r="BA37" s="617">
        <v>0</v>
      </c>
      <c r="BB37" s="618">
        <v>0</v>
      </c>
      <c r="BC37" s="619">
        <f>""</f>
      </c>
      <c r="BD37" s="617">
        <v>485.5</v>
      </c>
      <c r="BE37" s="618">
        <v>0</v>
      </c>
      <c r="BF37" s="619">
        <v>4</v>
      </c>
      <c r="BG37" s="617">
        <v>515.5</v>
      </c>
      <c r="BH37" s="618">
        <v>0</v>
      </c>
      <c r="BI37" s="619">
        <v>4</v>
      </c>
      <c r="BJ37" s="617">
        <v>590</v>
      </c>
      <c r="BK37" s="618">
        <v>590</v>
      </c>
      <c r="BL37" s="619">
        <v>3</v>
      </c>
      <c r="BM37" s="617">
        <v>715</v>
      </c>
      <c r="BN37" s="618">
        <v>715</v>
      </c>
      <c r="BO37" s="619">
        <v>3</v>
      </c>
      <c r="BP37" s="617">
        <v>842.5</v>
      </c>
      <c r="BQ37" s="618">
        <v>842.5</v>
      </c>
      <c r="BR37" s="619">
        <v>3</v>
      </c>
      <c r="BS37" s="620">
        <v>948</v>
      </c>
      <c r="BT37" s="621">
        <v>948</v>
      </c>
      <c r="BU37" s="622">
        <v>2</v>
      </c>
      <c r="BV37" s="617">
        <v>1054</v>
      </c>
      <c r="BW37" s="618">
        <v>1054</v>
      </c>
      <c r="BX37" s="619">
        <v>2</v>
      </c>
      <c r="BY37" s="617">
        <v>0</v>
      </c>
      <c r="BZ37" s="618">
        <v>1250</v>
      </c>
      <c r="CA37" s="619">
        <v>2</v>
      </c>
      <c r="CB37" s="617">
        <v>0</v>
      </c>
      <c r="CC37" s="618">
        <v>1403.5</v>
      </c>
      <c r="CD37" s="619">
        <v>2</v>
      </c>
      <c r="CE37" s="616"/>
    </row>
    <row r="38" spans="1:83" ht="18.75" customHeight="1">
      <c r="A38" s="631">
        <v>194</v>
      </c>
      <c r="B38" s="552">
        <f t="shared" si="19"/>
      </c>
      <c r="C38" s="553"/>
      <c r="D38" s="554">
        <f t="shared" si="1"/>
      </c>
      <c r="E38" s="554">
        <f t="shared" si="1"/>
      </c>
      <c r="F38" s="561">
        <f t="shared" si="4"/>
      </c>
      <c r="G38" s="552"/>
      <c r="H38" s="553"/>
      <c r="I38" s="554">
        <f t="shared" si="2"/>
      </c>
      <c r="J38" s="554">
        <f t="shared" si="2"/>
      </c>
      <c r="K38" s="561">
        <f t="shared" si="5"/>
      </c>
      <c r="L38" s="552" t="s">
        <v>101</v>
      </c>
      <c r="M38" s="553"/>
      <c r="N38" s="554">
        <f>IF(BG38&lt;&gt;0,ROUND(BG38*(1-$AX$9)*1.18,2),"")</f>
      </c>
      <c r="O38" s="554">
        <v>737.5295</v>
      </c>
      <c r="P38" s="561">
        <f t="shared" si="6"/>
        <v>3</v>
      </c>
      <c r="Q38" s="552" t="s">
        <v>101</v>
      </c>
      <c r="R38" s="553"/>
      <c r="S38" s="554">
        <f>IF(BJ38&lt;&gt;0,ROUND(BJ38*(1-$AX$9)*1.18,2),"")</f>
      </c>
      <c r="T38" s="554">
        <v>872.551</v>
      </c>
      <c r="U38" s="561">
        <f t="shared" si="7"/>
        <v>3</v>
      </c>
      <c r="V38" s="552" t="s">
        <v>101</v>
      </c>
      <c r="W38" s="553"/>
      <c r="X38" s="554">
        <f>IF(BM38&lt;&gt;0,ROUND(BM38*(1-$AX$9)*1.18,2),"")</f>
      </c>
      <c r="Y38" s="554">
        <v>1034.7125</v>
      </c>
      <c r="Z38" s="561">
        <f t="shared" si="8"/>
        <v>3</v>
      </c>
      <c r="AA38" s="552" t="s">
        <v>101</v>
      </c>
      <c r="AB38" s="553"/>
      <c r="AC38" s="554">
        <f>IF(BP38&lt;&gt;0,ROUND(BP38*(1-$AX$9)*1.18,2),"")</f>
      </c>
      <c r="AD38" s="554">
        <v>1239.6195</v>
      </c>
      <c r="AE38" s="561">
        <f t="shared" si="9"/>
        <v>2</v>
      </c>
      <c r="AF38" s="552" t="s">
        <v>101</v>
      </c>
      <c r="AG38" s="553"/>
      <c r="AH38" s="554">
        <f>IF(BS38&lt;&gt;0,ROUND(BS38*(1-$AX$9)*1.18,2),"")</f>
      </c>
      <c r="AI38" s="554">
        <v>1393.639</v>
      </c>
      <c r="AJ38" s="561">
        <f t="shared" si="11"/>
        <v>2</v>
      </c>
      <c r="AK38" s="552" t="s">
        <v>101</v>
      </c>
      <c r="AL38" s="553"/>
      <c r="AM38" s="554">
        <f>IF(BV38&lt;&gt;0,ROUND(BV38*(1-$AX$9)*1.18,2),"")</f>
      </c>
      <c r="AN38" s="554">
        <v>1545.623</v>
      </c>
      <c r="AO38" s="561">
        <f t="shared" si="18"/>
        <v>2</v>
      </c>
      <c r="AP38" s="552" t="s">
        <v>101</v>
      </c>
      <c r="AQ38" s="553"/>
      <c r="AR38" s="554">
        <f t="shared" si="13"/>
      </c>
      <c r="AS38" s="554">
        <v>1787.169</v>
      </c>
      <c r="AT38" s="561">
        <f t="shared" si="14"/>
        <v>2</v>
      </c>
      <c r="AU38" s="552" t="s">
        <v>101</v>
      </c>
      <c r="AV38" s="553"/>
      <c r="AW38" s="554">
        <f t="shared" si="15"/>
      </c>
      <c r="AX38" s="554">
        <v>2019.8945</v>
      </c>
      <c r="AY38" s="632">
        <f t="shared" si="16"/>
        <v>2</v>
      </c>
      <c r="AZ38" s="596">
        <f t="shared" si="17"/>
        <v>194</v>
      </c>
      <c r="BA38" s="617">
        <v>0</v>
      </c>
      <c r="BB38" s="618">
        <v>0</v>
      </c>
      <c r="BC38" s="619">
        <f>""</f>
      </c>
      <c r="BD38" s="617">
        <v>0</v>
      </c>
      <c r="BE38" s="618">
        <v>0</v>
      </c>
      <c r="BF38" s="619">
        <f>""</f>
      </c>
      <c r="BG38" s="617">
        <v>0</v>
      </c>
      <c r="BH38" s="618">
        <v>543.5</v>
      </c>
      <c r="BI38" s="619">
        <v>3</v>
      </c>
      <c r="BJ38" s="617">
        <v>0</v>
      </c>
      <c r="BK38" s="618">
        <v>643</v>
      </c>
      <c r="BL38" s="619">
        <v>3</v>
      </c>
      <c r="BM38" s="617">
        <v>0</v>
      </c>
      <c r="BN38" s="618">
        <v>762.5</v>
      </c>
      <c r="BO38" s="619">
        <v>3</v>
      </c>
      <c r="BP38" s="617">
        <v>0</v>
      </c>
      <c r="BQ38" s="618">
        <v>913.5</v>
      </c>
      <c r="BR38" s="619">
        <v>2</v>
      </c>
      <c r="BS38" s="620">
        <v>0</v>
      </c>
      <c r="BT38" s="621">
        <v>1027</v>
      </c>
      <c r="BU38" s="622">
        <v>2</v>
      </c>
      <c r="BV38" s="617">
        <v>0</v>
      </c>
      <c r="BW38" s="618">
        <v>1139</v>
      </c>
      <c r="BX38" s="619">
        <v>2</v>
      </c>
      <c r="BY38" s="617">
        <v>0</v>
      </c>
      <c r="BZ38" s="618">
        <v>1317</v>
      </c>
      <c r="CA38" s="619">
        <v>2</v>
      </c>
      <c r="CB38" s="617">
        <v>0</v>
      </c>
      <c r="CC38" s="618">
        <v>1488.5</v>
      </c>
      <c r="CD38" s="619">
        <v>2</v>
      </c>
      <c r="CE38" s="598"/>
    </row>
    <row r="39" spans="1:83" ht="18.75" customHeight="1">
      <c r="A39" s="631">
        <v>205</v>
      </c>
      <c r="B39" s="552">
        <f t="shared" si="19"/>
      </c>
      <c r="C39" s="553"/>
      <c r="D39" s="554">
        <f t="shared" si="1"/>
      </c>
      <c r="E39" s="554">
        <f t="shared" si="1"/>
      </c>
      <c r="F39" s="561">
        <f t="shared" si="4"/>
      </c>
      <c r="G39" s="552"/>
      <c r="H39" s="553"/>
      <c r="I39" s="554">
        <f t="shared" si="2"/>
      </c>
      <c r="J39" s="554">
        <f t="shared" si="2"/>
      </c>
      <c r="K39" s="561">
        <f t="shared" si="5"/>
      </c>
      <c r="L39" s="552" t="s">
        <v>101</v>
      </c>
      <c r="M39" s="553"/>
      <c r="N39" s="554">
        <f>IF(BG39&lt;&gt;0,ROUND(BG39*(1-$AX$9)*1.18,2),"")</f>
      </c>
      <c r="O39" s="554">
        <v>801.987</v>
      </c>
      <c r="P39" s="561">
        <f t="shared" si="6"/>
        <v>3</v>
      </c>
      <c r="Q39" s="552" t="s">
        <v>101</v>
      </c>
      <c r="R39" s="553"/>
      <c r="S39" s="554">
        <f>IF(BJ39&lt;&gt;0,ROUND(BJ39*(1-$AX$9)*1.18,2),"")</f>
      </c>
      <c r="T39" s="554">
        <v>924.7955</v>
      </c>
      <c r="U39" s="561">
        <f t="shared" si="7"/>
        <v>3</v>
      </c>
      <c r="V39" s="552" t="s">
        <v>101</v>
      </c>
      <c r="W39" s="553">
        <v>134961</v>
      </c>
      <c r="X39" s="554">
        <f>IF(BM39&lt;&gt;0,ROUND(BM39*(1-$AX$9)*1.18,2),"")</f>
      </c>
      <c r="Y39" s="554">
        <v>1121.5605</v>
      </c>
      <c r="Z39" s="561">
        <f t="shared" si="8"/>
        <v>2</v>
      </c>
      <c r="AA39" s="552" t="s">
        <v>101</v>
      </c>
      <c r="AB39" s="553"/>
      <c r="AC39" s="554">
        <f>IF(BP39&lt;&gt;0,ROUND(BP39*(1-$AX$9)*1.18,2),"")</f>
      </c>
      <c r="AD39" s="554">
        <v>1326.4675</v>
      </c>
      <c r="AE39" s="561">
        <f t="shared" si="9"/>
        <v>2</v>
      </c>
      <c r="AF39" s="552" t="s">
        <v>101</v>
      </c>
      <c r="AG39" s="553">
        <v>134963</v>
      </c>
      <c r="AH39" s="554">
        <f>IF(BS39&lt;&gt;0,ROUND(BS39*(1-$AX$9)*1.18,2),"")</f>
      </c>
      <c r="AI39" s="554">
        <v>1478.4515</v>
      </c>
      <c r="AJ39" s="561">
        <f t="shared" si="11"/>
        <v>2</v>
      </c>
      <c r="AK39" s="552" t="s">
        <v>101</v>
      </c>
      <c r="AL39" s="553"/>
      <c r="AM39" s="554">
        <f>IF(BV39&lt;&gt;0,ROUND(BV39*(1-$AX$9)*1.18,2),"")</f>
      </c>
      <c r="AN39" s="554">
        <v>1663.0035</v>
      </c>
      <c r="AO39" s="561">
        <f t="shared" si="18"/>
        <v>2</v>
      </c>
      <c r="AP39" s="552" t="s">
        <v>101</v>
      </c>
      <c r="AQ39" s="553"/>
      <c r="AR39" s="554">
        <f t="shared" si="13"/>
      </c>
      <c r="AS39" s="554">
        <v>1895.729</v>
      </c>
      <c r="AT39" s="561">
        <f t="shared" si="14"/>
        <v>2</v>
      </c>
      <c r="AU39" s="552" t="s">
        <v>101</v>
      </c>
      <c r="AV39" s="553"/>
      <c r="AW39" s="554">
        <f t="shared" si="15"/>
      </c>
      <c r="AX39" s="554">
        <v>2142.0245</v>
      </c>
      <c r="AY39" s="632">
        <f t="shared" si="16"/>
        <v>2</v>
      </c>
      <c r="AZ39" s="596">
        <f t="shared" si="17"/>
        <v>205</v>
      </c>
      <c r="BA39" s="617">
        <v>0</v>
      </c>
      <c r="BB39" s="618">
        <v>0</v>
      </c>
      <c r="BC39" s="619">
        <f>""</f>
      </c>
      <c r="BD39" s="617">
        <v>0</v>
      </c>
      <c r="BE39" s="618">
        <v>0</v>
      </c>
      <c r="BF39" s="619">
        <f>""</f>
      </c>
      <c r="BG39" s="617">
        <v>0</v>
      </c>
      <c r="BH39" s="618">
        <v>591</v>
      </c>
      <c r="BI39" s="619">
        <v>3</v>
      </c>
      <c r="BJ39" s="617">
        <v>0</v>
      </c>
      <c r="BK39" s="618">
        <v>681.5</v>
      </c>
      <c r="BL39" s="619">
        <v>3</v>
      </c>
      <c r="BM39" s="617">
        <v>0</v>
      </c>
      <c r="BN39" s="618">
        <v>826.5</v>
      </c>
      <c r="BO39" s="619">
        <v>2</v>
      </c>
      <c r="BP39" s="617">
        <v>0</v>
      </c>
      <c r="BQ39" s="618">
        <v>977.5</v>
      </c>
      <c r="BR39" s="619">
        <v>2</v>
      </c>
      <c r="BS39" s="620">
        <v>0</v>
      </c>
      <c r="BT39" s="621">
        <v>1089.5</v>
      </c>
      <c r="BU39" s="622">
        <v>2</v>
      </c>
      <c r="BV39" s="617">
        <v>0</v>
      </c>
      <c r="BW39" s="618">
        <v>1225.5</v>
      </c>
      <c r="BX39" s="619">
        <v>2</v>
      </c>
      <c r="BY39" s="617">
        <v>0</v>
      </c>
      <c r="BZ39" s="618">
        <v>1397</v>
      </c>
      <c r="CA39" s="619">
        <v>2</v>
      </c>
      <c r="CB39" s="617">
        <v>0</v>
      </c>
      <c r="CC39" s="618">
        <v>1578.5</v>
      </c>
      <c r="CD39" s="619">
        <v>2</v>
      </c>
      <c r="CE39" s="598"/>
    </row>
    <row r="40" spans="1:83" ht="18.75" customHeight="1">
      <c r="A40" s="631">
        <v>219</v>
      </c>
      <c r="B40" s="552">
        <f t="shared" si="19"/>
      </c>
      <c r="C40" s="553"/>
      <c r="D40" s="554">
        <f t="shared" si="1"/>
      </c>
      <c r="E40" s="554">
        <f t="shared" si="1"/>
      </c>
      <c r="F40" s="561">
        <f t="shared" si="4"/>
      </c>
      <c r="G40" s="552" t="s">
        <v>101</v>
      </c>
      <c r="H40" s="553">
        <v>137056</v>
      </c>
      <c r="I40" s="554">
        <v>854.91</v>
      </c>
      <c r="J40" s="554">
        <f t="shared" si="2"/>
      </c>
      <c r="K40" s="561">
        <f t="shared" si="5"/>
        <v>3</v>
      </c>
      <c r="L40" s="678" t="s">
        <v>99</v>
      </c>
      <c r="M40" s="679">
        <v>135318</v>
      </c>
      <c r="N40" s="680">
        <v>877.979</v>
      </c>
      <c r="O40" s="680">
        <f>IF(BH40&lt;&gt;0,ROUND(BH40*(1-$AX$9)*1.18,2),"")</f>
      </c>
      <c r="P40" s="561">
        <f t="shared" si="6"/>
        <v>3</v>
      </c>
      <c r="Q40" s="678" t="s">
        <v>100</v>
      </c>
      <c r="R40" s="679">
        <v>135319</v>
      </c>
      <c r="S40" s="680">
        <v>995.3595</v>
      </c>
      <c r="T40" s="680">
        <v>995.3595</v>
      </c>
      <c r="U40" s="561">
        <f t="shared" si="7"/>
        <v>3</v>
      </c>
      <c r="V40" s="678" t="s">
        <v>100</v>
      </c>
      <c r="W40" s="679">
        <v>135320</v>
      </c>
      <c r="X40" s="680">
        <v>1211.801</v>
      </c>
      <c r="Y40" s="680">
        <v>1211.801</v>
      </c>
      <c r="Z40" s="561">
        <f t="shared" si="8"/>
        <v>2</v>
      </c>
      <c r="AA40" s="552" t="s">
        <v>101</v>
      </c>
      <c r="AB40" s="553">
        <v>135321</v>
      </c>
      <c r="AC40" s="554">
        <v>1418.065</v>
      </c>
      <c r="AD40" s="554">
        <v>1418.065</v>
      </c>
      <c r="AE40" s="561">
        <f t="shared" si="9"/>
        <v>2</v>
      </c>
      <c r="AF40" s="552" t="s">
        <v>101</v>
      </c>
      <c r="AG40" s="553">
        <v>134969</v>
      </c>
      <c r="AH40" s="554">
        <f>IF(BS40&lt;&gt;0,ROUND(BS40*(1-$AX$9)*1.18,2),"")</f>
      </c>
      <c r="AI40" s="554">
        <v>1598.546</v>
      </c>
      <c r="AJ40" s="561">
        <f t="shared" si="11"/>
        <v>2</v>
      </c>
      <c r="AK40" s="552" t="s">
        <v>101</v>
      </c>
      <c r="AL40" s="553">
        <v>134970</v>
      </c>
      <c r="AM40" s="554">
        <f>IF(BV40&lt;&gt;0,ROUND(BV40*(1-$AX$9)*1.18,2),"")</f>
      </c>
      <c r="AN40" s="554">
        <v>1788.526</v>
      </c>
      <c r="AO40" s="561">
        <f t="shared" si="18"/>
        <v>2</v>
      </c>
      <c r="AP40" s="552" t="s">
        <v>101</v>
      </c>
      <c r="AQ40" s="553"/>
      <c r="AR40" s="554">
        <f t="shared" si="13"/>
      </c>
      <c r="AS40" s="554">
        <v>2064.6755</v>
      </c>
      <c r="AT40" s="561">
        <f t="shared" si="14"/>
        <v>2</v>
      </c>
      <c r="AU40" s="552" t="s">
        <v>101</v>
      </c>
      <c r="AV40" s="553">
        <v>134971</v>
      </c>
      <c r="AW40" s="554">
        <f t="shared" si="15"/>
      </c>
      <c r="AX40" s="554">
        <v>2264.1545</v>
      </c>
      <c r="AY40" s="632">
        <f t="shared" si="16"/>
        <v>2</v>
      </c>
      <c r="AZ40" s="596">
        <f t="shared" si="17"/>
        <v>219</v>
      </c>
      <c r="BA40" s="617">
        <v>0</v>
      </c>
      <c r="BB40" s="618">
        <v>0</v>
      </c>
      <c r="BC40" s="619">
        <f>""</f>
      </c>
      <c r="BD40" s="617">
        <v>630</v>
      </c>
      <c r="BE40" s="618">
        <v>0</v>
      </c>
      <c r="BF40" s="619">
        <v>3</v>
      </c>
      <c r="BG40" s="617">
        <v>647</v>
      </c>
      <c r="BH40" s="618">
        <v>0</v>
      </c>
      <c r="BI40" s="619">
        <v>3</v>
      </c>
      <c r="BJ40" s="617">
        <v>733.5</v>
      </c>
      <c r="BK40" s="618">
        <v>733.5</v>
      </c>
      <c r="BL40" s="619">
        <v>3</v>
      </c>
      <c r="BM40" s="617">
        <v>893</v>
      </c>
      <c r="BN40" s="618">
        <v>893</v>
      </c>
      <c r="BO40" s="619">
        <v>2</v>
      </c>
      <c r="BP40" s="617">
        <v>1045</v>
      </c>
      <c r="BQ40" s="618">
        <v>1045</v>
      </c>
      <c r="BR40" s="619">
        <v>2</v>
      </c>
      <c r="BS40" s="620">
        <v>0</v>
      </c>
      <c r="BT40" s="621">
        <v>1178</v>
      </c>
      <c r="BU40" s="622">
        <v>2</v>
      </c>
      <c r="BV40" s="617">
        <v>0</v>
      </c>
      <c r="BW40" s="618">
        <v>1318</v>
      </c>
      <c r="BX40" s="619">
        <v>2</v>
      </c>
      <c r="BY40" s="617">
        <v>0</v>
      </c>
      <c r="BZ40" s="618">
        <v>1521.5</v>
      </c>
      <c r="CA40" s="619">
        <v>2</v>
      </c>
      <c r="CB40" s="617">
        <v>0</v>
      </c>
      <c r="CC40" s="618">
        <v>1668.5</v>
      </c>
      <c r="CD40" s="619">
        <v>2</v>
      </c>
      <c r="CE40" s="616"/>
    </row>
    <row r="41" spans="1:83" ht="18.75" customHeight="1">
      <c r="A41" s="631">
        <v>245</v>
      </c>
      <c r="B41" s="552">
        <f t="shared" si="19"/>
      </c>
      <c r="C41" s="553"/>
      <c r="D41" s="554">
        <f t="shared" si="1"/>
      </c>
      <c r="E41" s="554">
        <f t="shared" si="1"/>
      </c>
      <c r="F41" s="561">
        <f t="shared" si="4"/>
      </c>
      <c r="G41" s="552"/>
      <c r="H41" s="553"/>
      <c r="I41" s="554">
        <f t="shared" si="2"/>
      </c>
      <c r="J41" s="554">
        <f t="shared" si="2"/>
      </c>
      <c r="K41" s="561">
        <f t="shared" si="5"/>
      </c>
      <c r="L41" s="552"/>
      <c r="M41" s="553"/>
      <c r="N41" s="554">
        <f>IF(BG41&lt;&gt;0,ROUND(BG41*(1-$AX$9)*1.18,2),"")</f>
      </c>
      <c r="O41" s="554">
        <f>IF(BH41&lt;&gt;0,ROUND(BH41*(1-$AX$9)*1.18,2),"")</f>
      </c>
      <c r="P41" s="561">
        <f t="shared" si="6"/>
      </c>
      <c r="Q41" s="552" t="s">
        <v>101</v>
      </c>
      <c r="R41" s="553"/>
      <c r="S41" s="554">
        <f>IF(BJ41&lt;&gt;0,ROUND(BJ41*(1-$AX$9)*1.18,2),"")</f>
      </c>
      <c r="T41" s="554">
        <v>1162.2705</v>
      </c>
      <c r="U41" s="561">
        <f t="shared" si="7"/>
        <v>2</v>
      </c>
      <c r="V41" s="552" t="s">
        <v>101</v>
      </c>
      <c r="W41" s="553"/>
      <c r="X41" s="554">
        <f>IF(BM41&lt;&gt;0,ROUND(BM41*(1-$AX$9)*1.18,2),"")</f>
      </c>
      <c r="Y41" s="554">
        <v>1392.3855</v>
      </c>
      <c r="Z41" s="561">
        <f t="shared" si="8"/>
        <v>2</v>
      </c>
      <c r="AA41" s="552" t="s">
        <v>101</v>
      </c>
      <c r="AB41" s="553">
        <v>134974</v>
      </c>
      <c r="AC41" s="554">
        <f>IF(BP41&lt;&gt;0,ROUND(BP41*(1-$AX$9)*1.18,2),"")</f>
      </c>
      <c r="AD41" s="554">
        <v>1635.185</v>
      </c>
      <c r="AE41" s="561">
        <f t="shared" si="9"/>
        <v>2</v>
      </c>
      <c r="AF41" s="552" t="s">
        <v>101</v>
      </c>
      <c r="AG41" s="553"/>
      <c r="AH41" s="554">
        <f>IF(BS41&lt;&gt;0,ROUND(BS41*(1-$AX$9)*1.18,2),"")</f>
      </c>
      <c r="AI41" s="554">
        <v>1804.81</v>
      </c>
      <c r="AJ41" s="561">
        <f t="shared" si="11"/>
        <v>2</v>
      </c>
      <c r="AK41" s="552" t="s">
        <v>101</v>
      </c>
      <c r="AL41" s="553"/>
      <c r="AM41" s="554">
        <f>IF(BV41&lt;&gt;0,ROUND(BV41*(1-$AX$9)*1.18,2),"")</f>
      </c>
      <c r="AN41" s="554">
        <v>2018.5375</v>
      </c>
      <c r="AO41" s="561">
        <f t="shared" si="18"/>
        <v>2</v>
      </c>
      <c r="AP41" s="552" t="s">
        <v>101</v>
      </c>
      <c r="AQ41" s="553"/>
      <c r="AR41" s="554">
        <f t="shared" si="13"/>
      </c>
      <c r="AS41" s="554">
        <v>2232.265</v>
      </c>
      <c r="AT41" s="561">
        <f t="shared" si="14"/>
        <v>2</v>
      </c>
      <c r="AU41" s="552"/>
      <c r="AV41" s="553"/>
      <c r="AW41" s="554">
        <f t="shared" si="15"/>
      </c>
      <c r="AX41" s="554">
        <f>IF(CC41&lt;&gt;0,ROUND(CC41*(1-$AX$9)*1.18,2),"")</f>
      </c>
      <c r="AY41" s="632" t="str">
        <f t="shared" si="16"/>
        <v> </v>
      </c>
      <c r="AZ41" s="596">
        <f t="shared" si="17"/>
        <v>245</v>
      </c>
      <c r="BA41" s="617">
        <v>0</v>
      </c>
      <c r="BB41" s="618">
        <v>0</v>
      </c>
      <c r="BC41" s="619">
        <f>""</f>
      </c>
      <c r="BD41" s="617">
        <v>0</v>
      </c>
      <c r="BE41" s="618">
        <v>0</v>
      </c>
      <c r="BF41" s="619">
        <f>""</f>
      </c>
      <c r="BG41" s="617">
        <v>0</v>
      </c>
      <c r="BH41" s="618">
        <v>0</v>
      </c>
      <c r="BI41" s="619">
        <f>""</f>
      </c>
      <c r="BJ41" s="617">
        <v>0</v>
      </c>
      <c r="BK41" s="618">
        <v>856.5</v>
      </c>
      <c r="BL41" s="619">
        <v>2</v>
      </c>
      <c r="BM41" s="617">
        <v>0</v>
      </c>
      <c r="BN41" s="618">
        <v>1051.5</v>
      </c>
      <c r="BO41" s="619">
        <v>2</v>
      </c>
      <c r="BP41" s="617">
        <v>0</v>
      </c>
      <c r="BQ41" s="618">
        <v>1205</v>
      </c>
      <c r="BR41" s="619">
        <v>2</v>
      </c>
      <c r="BS41" s="620">
        <v>0</v>
      </c>
      <c r="BT41" s="621">
        <v>1330</v>
      </c>
      <c r="BU41" s="622">
        <v>2</v>
      </c>
      <c r="BV41" s="617">
        <v>0</v>
      </c>
      <c r="BW41" s="618">
        <v>1487.5</v>
      </c>
      <c r="BX41" s="619">
        <v>2</v>
      </c>
      <c r="BY41" s="617">
        <v>0</v>
      </c>
      <c r="BZ41" s="618">
        <v>1645</v>
      </c>
      <c r="CA41" s="619">
        <v>2</v>
      </c>
      <c r="CB41" s="617">
        <v>0</v>
      </c>
      <c r="CC41" s="618">
        <v>0</v>
      </c>
      <c r="CD41" s="619" t="s">
        <v>35</v>
      </c>
      <c r="CE41" s="616"/>
    </row>
    <row r="42" spans="1:83" ht="18.75" customHeight="1" thickBot="1">
      <c r="A42" s="633">
        <v>273</v>
      </c>
      <c r="B42" s="634">
        <f t="shared" si="19"/>
      </c>
      <c r="C42" s="635"/>
      <c r="D42" s="636">
        <f t="shared" si="1"/>
      </c>
      <c r="E42" s="636">
        <f t="shared" si="1"/>
      </c>
      <c r="F42" s="637">
        <f t="shared" si="4"/>
      </c>
      <c r="G42" s="634" t="s">
        <v>101</v>
      </c>
      <c r="H42" s="635">
        <v>137299</v>
      </c>
      <c r="I42" s="636">
        <v>1143.2725</v>
      </c>
      <c r="J42" s="636">
        <f t="shared" si="2"/>
      </c>
      <c r="K42" s="637">
        <f t="shared" si="5"/>
        <v>2</v>
      </c>
      <c r="L42" s="634" t="s">
        <v>101</v>
      </c>
      <c r="M42" s="635">
        <v>135322</v>
      </c>
      <c r="N42" s="636">
        <v>1190.089</v>
      </c>
      <c r="O42" s="636">
        <f>IF(BH42&lt;&gt;0,ROUND(BH42*(1-$AX$9)*1.18,2),"")</f>
      </c>
      <c r="P42" s="637">
        <f t="shared" si="6"/>
        <v>2</v>
      </c>
      <c r="Q42" s="681" t="s">
        <v>100</v>
      </c>
      <c r="R42" s="682">
        <v>135323</v>
      </c>
      <c r="S42" s="683">
        <v>1394.996</v>
      </c>
      <c r="T42" s="683">
        <f>IF(BK42&lt;&gt;0,ROUND(BK42*(1-$AX$9)*1.18,2),"")</f>
      </c>
      <c r="U42" s="637">
        <f t="shared" si="7"/>
        <v>2</v>
      </c>
      <c r="V42" s="634"/>
      <c r="W42" s="635"/>
      <c r="X42" s="636">
        <f>IF(BM42&lt;&gt;0,ROUND(BM42*(1-$AX$9)*1.18,2),"")</f>
      </c>
      <c r="Y42" s="636">
        <f>IF(BN42&lt;&gt;0,ROUND(BN42*(1-$AX$9)*1.18,2),"")</f>
      </c>
      <c r="Z42" s="637">
        <f t="shared" si="8"/>
      </c>
      <c r="AA42" s="634"/>
      <c r="AB42" s="635"/>
      <c r="AC42" s="636">
        <f>IF(BP42&lt;&gt;0,ROUND(BP42*(1-$AX$9)*1.18,2),"")</f>
      </c>
      <c r="AD42" s="636">
        <f>IF(BQ42&lt;&gt;0,ROUND(BQ42*(1-$AX$9)*1.18,2),"")</f>
      </c>
      <c r="AE42" s="637">
        <f t="shared" si="9"/>
      </c>
      <c r="AF42" s="634"/>
      <c r="AG42" s="635"/>
      <c r="AH42" s="636">
        <f>IF(BS42&lt;&gt;0,ROUND(BS42*(1-$AX$9)*1.18,2),"")</f>
      </c>
      <c r="AI42" s="636"/>
      <c r="AJ42" s="637">
        <f t="shared" si="11"/>
      </c>
      <c r="AK42" s="634"/>
      <c r="AL42" s="635"/>
      <c r="AM42" s="636">
        <f>IF(BV42&lt;&gt;0,ROUND(BV42*(1-$AX$9)*1.18,2),"")</f>
      </c>
      <c r="AN42" s="636">
        <f>IF(BW42&lt;&gt;0,ROUND(BW42*(1-$AX$9)*1.18,2),"")</f>
      </c>
      <c r="AO42" s="637" t="str">
        <f t="shared" si="18"/>
        <v> </v>
      </c>
      <c r="AP42" s="634"/>
      <c r="AQ42" s="635"/>
      <c r="AR42" s="636">
        <f t="shared" si="13"/>
      </c>
      <c r="AS42" s="636">
        <f>IF(BZ42&lt;&gt;0,ROUND(BZ42*(1-$AX$9)*1.18,2),"")</f>
      </c>
      <c r="AT42" s="637" t="str">
        <f t="shared" si="14"/>
        <v> </v>
      </c>
      <c r="AU42" s="634"/>
      <c r="AV42" s="635"/>
      <c r="AW42" s="636">
        <f t="shared" si="15"/>
      </c>
      <c r="AX42" s="636">
        <f>IF(CC42&lt;&gt;0,ROUND(CC42*(1-$AX$9)*1.18,2),"")</f>
      </c>
      <c r="AY42" s="638" t="str">
        <f t="shared" si="16"/>
        <v> </v>
      </c>
      <c r="AZ42" s="596">
        <f t="shared" si="17"/>
        <v>273</v>
      </c>
      <c r="BA42" s="623">
        <v>0</v>
      </c>
      <c r="BB42" s="624">
        <v>0</v>
      </c>
      <c r="BC42" s="619">
        <f>""</f>
      </c>
      <c r="BD42" s="623">
        <v>842.5</v>
      </c>
      <c r="BE42" s="624">
        <v>0</v>
      </c>
      <c r="BF42" s="625">
        <v>2</v>
      </c>
      <c r="BG42" s="623">
        <v>877</v>
      </c>
      <c r="BH42" s="624">
        <v>0</v>
      </c>
      <c r="BI42" s="625">
        <v>2</v>
      </c>
      <c r="BJ42" s="623">
        <v>1028</v>
      </c>
      <c r="BK42" s="624">
        <v>0</v>
      </c>
      <c r="BL42" s="625">
        <v>2</v>
      </c>
      <c r="BM42" s="623">
        <v>0</v>
      </c>
      <c r="BN42" s="624">
        <v>0</v>
      </c>
      <c r="BO42" s="619">
        <f>""</f>
      </c>
      <c r="BP42" s="623">
        <v>0</v>
      </c>
      <c r="BQ42" s="624">
        <v>0</v>
      </c>
      <c r="BR42" s="619">
        <f>""</f>
      </c>
      <c r="BS42" s="626">
        <v>0</v>
      </c>
      <c r="BT42" s="627">
        <v>0</v>
      </c>
      <c r="BU42" s="619">
        <f>""</f>
      </c>
      <c r="BV42" s="623">
        <v>0</v>
      </c>
      <c r="BW42" s="624">
        <v>0</v>
      </c>
      <c r="BX42" s="625" t="s">
        <v>35</v>
      </c>
      <c r="BY42" s="623">
        <v>0</v>
      </c>
      <c r="BZ42" s="624">
        <v>0</v>
      </c>
      <c r="CA42" s="625" t="s">
        <v>35</v>
      </c>
      <c r="CB42" s="623">
        <v>0</v>
      </c>
      <c r="CC42" s="624">
        <v>0</v>
      </c>
      <c r="CD42" s="625" t="s">
        <v>35</v>
      </c>
      <c r="CE42" s="616"/>
    </row>
    <row r="43" ht="16.5" customHeight="1">
      <c r="Y43" s="106"/>
    </row>
    <row r="44" ht="16.5" customHeight="1">
      <c r="Y44" s="106"/>
    </row>
    <row r="45" spans="1:83" ht="16.5" customHeight="1">
      <c r="A45" s="594" t="s">
        <v>8</v>
      </c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594"/>
      <c r="AJ45" s="594"/>
      <c r="AK45" s="594"/>
      <c r="AL45" s="594"/>
      <c r="AM45" s="594"/>
      <c r="AN45" s="594"/>
      <c r="AO45" s="111"/>
      <c r="AP45" s="111"/>
      <c r="AQ45" s="111"/>
      <c r="AR45" s="111"/>
      <c r="AS45" s="111"/>
      <c r="AT45" s="111"/>
      <c r="AU45" s="571"/>
      <c r="AV45" s="571"/>
      <c r="AW45" s="124"/>
      <c r="AX45" s="572"/>
      <c r="AY45" s="588" t="s">
        <v>9</v>
      </c>
      <c r="CE45" s="599"/>
    </row>
    <row r="46" spans="1:83" ht="16.5" customHeight="1">
      <c r="A46" s="573" t="s">
        <v>10</v>
      </c>
      <c r="B46" s="573"/>
      <c r="C46" s="573"/>
      <c r="D46" s="574"/>
      <c r="E46" s="574"/>
      <c r="F46" s="574"/>
      <c r="G46" s="574"/>
      <c r="H46" s="574"/>
      <c r="I46" s="574"/>
      <c r="J46" s="574"/>
      <c r="K46" s="574"/>
      <c r="L46" s="574"/>
      <c r="M46" s="574"/>
      <c r="N46" s="574"/>
      <c r="O46" s="574"/>
      <c r="P46" s="574"/>
      <c r="Q46" s="574"/>
      <c r="R46" s="574"/>
      <c r="S46" s="574"/>
      <c r="T46" s="574"/>
      <c r="U46" s="574"/>
      <c r="V46" s="574"/>
      <c r="W46" s="574"/>
      <c r="X46" s="574"/>
      <c r="Y46" s="575"/>
      <c r="Z46" s="576"/>
      <c r="AA46" s="576"/>
      <c r="AB46" s="576"/>
      <c r="AC46" s="576"/>
      <c r="AD46" s="576"/>
      <c r="AE46" s="576"/>
      <c r="AF46" s="576"/>
      <c r="AG46" s="576"/>
      <c r="AH46" s="576"/>
      <c r="AI46" s="572"/>
      <c r="AJ46" s="572"/>
      <c r="AK46" s="572"/>
      <c r="AL46" s="572"/>
      <c r="AM46" s="572"/>
      <c r="AN46" s="572"/>
      <c r="AO46" s="111"/>
      <c r="AP46" s="111"/>
      <c r="AQ46" s="111"/>
      <c r="AR46" s="111"/>
      <c r="AS46" s="111"/>
      <c r="AT46" s="111"/>
      <c r="AU46" s="577"/>
      <c r="AV46" s="577"/>
      <c r="AW46" s="124"/>
      <c r="AX46" s="572"/>
      <c r="AY46" s="589" t="s">
        <v>386</v>
      </c>
      <c r="CE46" s="524"/>
    </row>
    <row r="47" spans="1:83" ht="16.5" customHeight="1">
      <c r="A47" s="573" t="s">
        <v>11</v>
      </c>
      <c r="B47" s="573"/>
      <c r="C47" s="573"/>
      <c r="D47" s="574"/>
      <c r="E47" s="574"/>
      <c r="F47" s="574"/>
      <c r="G47" s="574"/>
      <c r="H47" s="574"/>
      <c r="I47" s="574"/>
      <c r="J47" s="574"/>
      <c r="K47" s="574"/>
      <c r="L47" s="574"/>
      <c r="M47" s="574"/>
      <c r="N47" s="574"/>
      <c r="O47" s="574"/>
      <c r="P47" s="574"/>
      <c r="Q47" s="574"/>
      <c r="R47" s="574"/>
      <c r="S47" s="574"/>
      <c r="T47" s="574"/>
      <c r="U47" s="574"/>
      <c r="V47" s="574"/>
      <c r="W47" s="574"/>
      <c r="X47" s="574"/>
      <c r="Y47" s="574"/>
      <c r="Z47" s="576"/>
      <c r="AA47" s="576"/>
      <c r="AB47" s="576"/>
      <c r="AC47" s="576"/>
      <c r="AD47" s="576"/>
      <c r="AE47" s="576"/>
      <c r="AF47" s="576"/>
      <c r="AG47" s="576"/>
      <c r="AH47" s="576"/>
      <c r="AI47" s="572"/>
      <c r="AJ47" s="572"/>
      <c r="AK47" s="572"/>
      <c r="AL47" s="572"/>
      <c r="AM47" s="572"/>
      <c r="AN47" s="572"/>
      <c r="AO47" s="111"/>
      <c r="AP47" s="111"/>
      <c r="AQ47" s="111"/>
      <c r="AR47" s="111"/>
      <c r="AS47" s="111"/>
      <c r="AT47" s="111"/>
      <c r="AU47" s="578"/>
      <c r="AV47" s="578"/>
      <c r="AW47" s="124"/>
      <c r="AX47" s="572"/>
      <c r="AY47" s="589" t="s">
        <v>387</v>
      </c>
      <c r="CE47" s="524"/>
    </row>
    <row r="48" spans="1:83" ht="16.5" customHeight="1">
      <c r="A48" s="573" t="s">
        <v>30</v>
      </c>
      <c r="B48" s="573"/>
      <c r="C48" s="573"/>
      <c r="D48" s="579"/>
      <c r="E48" s="580"/>
      <c r="F48" s="580"/>
      <c r="G48" s="580"/>
      <c r="H48" s="580"/>
      <c r="I48" s="580"/>
      <c r="J48" s="580"/>
      <c r="K48" s="580"/>
      <c r="L48" s="580"/>
      <c r="M48" s="580"/>
      <c r="N48" s="580"/>
      <c r="O48" s="580"/>
      <c r="P48" s="580"/>
      <c r="Q48" s="580"/>
      <c r="R48" s="580"/>
      <c r="S48" s="580"/>
      <c r="T48" s="580"/>
      <c r="U48" s="580"/>
      <c r="V48" s="580"/>
      <c r="W48" s="580"/>
      <c r="X48" s="580"/>
      <c r="Y48" s="580"/>
      <c r="Z48" s="576"/>
      <c r="AA48" s="576"/>
      <c r="AB48" s="576"/>
      <c r="AC48" s="576"/>
      <c r="AD48" s="576"/>
      <c r="AE48" s="576"/>
      <c r="AF48" s="576"/>
      <c r="AG48" s="576"/>
      <c r="AH48" s="576"/>
      <c r="AI48" s="572"/>
      <c r="AJ48" s="572"/>
      <c r="AK48" s="572"/>
      <c r="AL48" s="572"/>
      <c r="AM48" s="572"/>
      <c r="AN48" s="572"/>
      <c r="AO48" s="111"/>
      <c r="AP48" s="111"/>
      <c r="AQ48" s="111"/>
      <c r="AR48" s="111"/>
      <c r="AS48" s="111"/>
      <c r="AT48" s="111"/>
      <c r="AU48" s="581"/>
      <c r="AV48" s="581"/>
      <c r="AW48" s="124"/>
      <c r="AX48" s="572"/>
      <c r="AY48" s="590"/>
      <c r="CE48" s="524"/>
    </row>
    <row r="49" spans="1:83" ht="16.5" customHeight="1">
      <c r="A49" s="573" t="s">
        <v>106</v>
      </c>
      <c r="B49" s="573"/>
      <c r="C49" s="573"/>
      <c r="D49" s="579"/>
      <c r="E49" s="580"/>
      <c r="F49" s="580"/>
      <c r="G49" s="580"/>
      <c r="H49" s="580"/>
      <c r="I49" s="580"/>
      <c r="J49" s="580"/>
      <c r="K49" s="580"/>
      <c r="L49" s="580"/>
      <c r="M49" s="580"/>
      <c r="N49" s="580"/>
      <c r="O49" s="580"/>
      <c r="P49" s="580"/>
      <c r="Q49" s="580"/>
      <c r="R49" s="580"/>
      <c r="S49" s="580"/>
      <c r="T49" s="580"/>
      <c r="U49" s="580"/>
      <c r="V49" s="580"/>
      <c r="W49" s="580"/>
      <c r="X49" s="580"/>
      <c r="Y49" s="580"/>
      <c r="Z49" s="576"/>
      <c r="AA49" s="576"/>
      <c r="AB49" s="576"/>
      <c r="AC49" s="576"/>
      <c r="AD49" s="576"/>
      <c r="AE49" s="576"/>
      <c r="AF49" s="576"/>
      <c r="AG49" s="576"/>
      <c r="AH49" s="576"/>
      <c r="AI49" s="572"/>
      <c r="AJ49" s="572"/>
      <c r="AK49" s="572"/>
      <c r="AL49" s="572"/>
      <c r="AM49" s="572"/>
      <c r="AN49" s="572"/>
      <c r="AO49" s="111"/>
      <c r="AP49" s="111"/>
      <c r="AQ49" s="111"/>
      <c r="AR49" s="111"/>
      <c r="AS49" s="111"/>
      <c r="AT49" s="111"/>
      <c r="AU49" s="581"/>
      <c r="AV49" s="581"/>
      <c r="AW49" s="124"/>
      <c r="AX49" s="572"/>
      <c r="AY49" s="590" t="s">
        <v>395</v>
      </c>
      <c r="CE49" s="524"/>
    </row>
    <row r="50" spans="1:83" ht="16.5" customHeight="1">
      <c r="A50" s="111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582"/>
      <c r="R50" s="582"/>
      <c r="S50" s="576"/>
      <c r="T50" s="575"/>
      <c r="U50" s="576"/>
      <c r="V50" s="576"/>
      <c r="W50" s="576"/>
      <c r="X50" s="576"/>
      <c r="Y50" s="575"/>
      <c r="Z50" s="576"/>
      <c r="AA50" s="576"/>
      <c r="AB50" s="576"/>
      <c r="AC50" s="576"/>
      <c r="AD50" s="576"/>
      <c r="AE50" s="576"/>
      <c r="AF50" s="576"/>
      <c r="AG50" s="576"/>
      <c r="AH50" s="576"/>
      <c r="AI50" s="572"/>
      <c r="AJ50" s="572"/>
      <c r="AK50" s="572"/>
      <c r="AL50" s="572"/>
      <c r="AM50" s="572"/>
      <c r="AN50" s="572"/>
      <c r="AO50" s="111"/>
      <c r="AP50" s="111"/>
      <c r="AQ50" s="111"/>
      <c r="AR50" s="111"/>
      <c r="AS50" s="111"/>
      <c r="AT50" s="111"/>
      <c r="AU50" s="581"/>
      <c r="AV50" s="581"/>
      <c r="AW50" s="124"/>
      <c r="AX50" s="572"/>
      <c r="AY50" s="590"/>
      <c r="CE50" s="524"/>
    </row>
    <row r="51" spans="1:83" ht="16.5" customHeight="1">
      <c r="A51" s="770" t="s">
        <v>67</v>
      </c>
      <c r="B51" s="770"/>
      <c r="C51" s="770"/>
      <c r="D51" s="770"/>
      <c r="E51" s="770"/>
      <c r="F51" s="770"/>
      <c r="G51" s="770"/>
      <c r="H51" s="770"/>
      <c r="I51" s="770"/>
      <c r="J51" s="770"/>
      <c r="K51" s="770"/>
      <c r="L51" s="770"/>
      <c r="M51" s="770"/>
      <c r="N51" s="770"/>
      <c r="O51" s="770"/>
      <c r="P51" s="770"/>
      <c r="Q51" s="770"/>
      <c r="R51" s="770"/>
      <c r="S51" s="770"/>
      <c r="T51" s="770"/>
      <c r="U51" s="770"/>
      <c r="V51" s="770"/>
      <c r="W51" s="770"/>
      <c r="X51" s="770"/>
      <c r="Y51" s="770"/>
      <c r="Z51" s="770"/>
      <c r="AA51" s="770"/>
      <c r="AB51" s="770"/>
      <c r="AC51" s="770"/>
      <c r="AD51" s="770"/>
      <c r="AE51" s="770"/>
      <c r="AF51" s="770"/>
      <c r="AG51" s="770"/>
      <c r="AH51" s="770"/>
      <c r="AI51" s="770"/>
      <c r="AJ51" s="770"/>
      <c r="AK51" s="770"/>
      <c r="AL51" s="770"/>
      <c r="AM51" s="770"/>
      <c r="AN51" s="770"/>
      <c r="AO51" s="770"/>
      <c r="AP51" s="770"/>
      <c r="AQ51" s="770"/>
      <c r="AR51" s="770"/>
      <c r="AS51" s="770"/>
      <c r="AT51" s="770"/>
      <c r="AU51" s="770"/>
      <c r="AV51" s="770"/>
      <c r="AW51" s="770"/>
      <c r="AX51" s="770"/>
      <c r="AY51" s="770"/>
      <c r="CE51" s="600"/>
    </row>
    <row r="52" ht="18.75" customHeight="1"/>
    <row r="53" ht="18.75" customHeight="1"/>
    <row r="54" spans="5:20" ht="18.75" customHeight="1">
      <c r="E54" s="601"/>
      <c r="T54" s="602"/>
    </row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</sheetData>
  <sheetProtection formatCells="0" formatColumns="0" formatRows="0"/>
  <mergeCells count="27">
    <mergeCell ref="A1:AY1"/>
    <mergeCell ref="A2:AY2"/>
    <mergeCell ref="A7:AY7"/>
    <mergeCell ref="AK11:AO11"/>
    <mergeCell ref="AP11:AT11"/>
    <mergeCell ref="AU11:AY11"/>
    <mergeCell ref="A4:AY4"/>
    <mergeCell ref="A5:AY5"/>
    <mergeCell ref="A11:A12"/>
    <mergeCell ref="V11:Z11"/>
    <mergeCell ref="AA11:AE11"/>
    <mergeCell ref="AF11:AJ11"/>
    <mergeCell ref="A51:AY51"/>
    <mergeCell ref="B11:F11"/>
    <mergeCell ref="G11:K11"/>
    <mergeCell ref="L11:P11"/>
    <mergeCell ref="Q11:U11"/>
    <mergeCell ref="CB11:CD11"/>
    <mergeCell ref="BA11:BC11"/>
    <mergeCell ref="BD11:BF11"/>
    <mergeCell ref="BG11:BI11"/>
    <mergeCell ref="BJ11:BL11"/>
    <mergeCell ref="BM11:BO11"/>
    <mergeCell ref="BP11:BR11"/>
    <mergeCell ref="BS11:BU11"/>
    <mergeCell ref="BV11:BX11"/>
    <mergeCell ref="BY11:CA11"/>
  </mergeCells>
  <hyperlinks>
    <hyperlink ref="A9" location="Оглавление!A1" display="К оглавлению"/>
  </hyperlinks>
  <printOptions horizontalCentered="1"/>
  <pageMargins left="0.25" right="0.25" top="0.75" bottom="0.75" header="0.3" footer="0.3"/>
  <pageSetup fitToHeight="1" fitToWidth="1" horizontalDpi="600" verticalDpi="600" orientation="landscape" paperSize="9" scale="40" r:id="rId2"/>
  <rowBreaks count="1" manualBreakCount="1">
    <brk id="11" max="255" man="1"/>
  </rowBreaks>
  <colBreaks count="1" manualBreakCount="1">
    <brk id="52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72"/>
  <sheetViews>
    <sheetView showGridLines="0" view="pageBreakPreview" zoomScale="60" zoomScaleNormal="60" zoomScalePageLayoutView="0" workbookViewId="0" topLeftCell="S1">
      <pane ySplit="12" topLeftCell="BM28" activePane="bottomLeft" state="frozen"/>
      <selection pane="topLeft" activeCell="A3" sqref="A3"/>
      <selection pane="bottomLeft" activeCell="AO47" sqref="AO47"/>
    </sheetView>
  </sheetViews>
  <sheetFormatPr defaultColWidth="9.140625" defaultRowHeight="12.75"/>
  <cols>
    <col min="1" max="1" width="11.57421875" style="523" customWidth="1"/>
    <col min="2" max="2" width="7.421875" style="523" customWidth="1"/>
    <col min="3" max="3" width="8.7109375" style="523" hidden="1" customWidth="1"/>
    <col min="4" max="5" width="10.8515625" style="523" customWidth="1"/>
    <col min="6" max="6" width="5.8515625" style="523" customWidth="1"/>
    <col min="7" max="7" width="7.421875" style="523" customWidth="1"/>
    <col min="8" max="8" width="11.8515625" style="523" hidden="1" customWidth="1"/>
    <col min="9" max="10" width="10.8515625" style="523" customWidth="1"/>
    <col min="11" max="11" width="5.8515625" style="523" customWidth="1"/>
    <col min="12" max="12" width="7.421875" style="523" customWidth="1"/>
    <col min="13" max="13" width="9.8515625" style="523" hidden="1" customWidth="1"/>
    <col min="14" max="15" width="10.8515625" style="523" customWidth="1"/>
    <col min="16" max="16" width="5.8515625" style="523" customWidth="1"/>
    <col min="17" max="17" width="7.421875" style="523" customWidth="1"/>
    <col min="18" max="18" width="9.140625" style="523" hidden="1" customWidth="1"/>
    <col min="19" max="19" width="10.8515625" style="523" customWidth="1"/>
    <col min="20" max="20" width="10.8515625" style="107" customWidth="1"/>
    <col min="21" max="21" width="5.8515625" style="106" customWidth="1"/>
    <col min="22" max="22" width="7.421875" style="106" customWidth="1"/>
    <col min="23" max="23" width="8.7109375" style="106" hidden="1" customWidth="1"/>
    <col min="24" max="24" width="10.8515625" style="106" customWidth="1"/>
    <col min="25" max="25" width="10.8515625" style="107" customWidth="1"/>
    <col min="26" max="26" width="5.8515625" style="106" customWidth="1"/>
    <col min="27" max="27" width="7.421875" style="106" customWidth="1"/>
    <col min="28" max="28" width="8.7109375" style="106" hidden="1" customWidth="1"/>
    <col min="29" max="29" width="10.8515625" style="106" customWidth="1"/>
    <col min="30" max="30" width="10.8515625" style="107" customWidth="1"/>
    <col min="31" max="31" width="5.8515625" style="106" customWidth="1"/>
    <col min="32" max="32" width="7.421875" style="106" customWidth="1"/>
    <col min="33" max="33" width="8.7109375" style="106" hidden="1" customWidth="1"/>
    <col min="34" max="34" width="10.8515625" style="106" customWidth="1"/>
    <col min="35" max="35" width="10.8515625" style="107" customWidth="1"/>
    <col min="36" max="36" width="5.8515625" style="106" customWidth="1"/>
    <col min="37" max="37" width="7.421875" style="106" customWidth="1"/>
    <col min="38" max="38" width="8.7109375" style="106" hidden="1" customWidth="1"/>
    <col min="39" max="40" width="10.8515625" style="106" customWidth="1"/>
    <col min="41" max="41" width="5.8515625" style="106" customWidth="1"/>
    <col min="42" max="42" width="7.421875" style="106" customWidth="1"/>
    <col min="43" max="43" width="8.7109375" style="106" hidden="1" customWidth="1"/>
    <col min="44" max="45" width="10.8515625" style="106" customWidth="1"/>
    <col min="46" max="46" width="5.8515625" style="106" customWidth="1"/>
    <col min="47" max="47" width="7.421875" style="106" customWidth="1"/>
    <col min="48" max="48" width="8.7109375" style="106" hidden="1" customWidth="1"/>
    <col min="49" max="50" width="10.8515625" style="106" customWidth="1"/>
    <col min="51" max="51" width="5.8515625" style="106" customWidth="1"/>
    <col min="52" max="52" width="5.7109375" style="111" hidden="1" customWidth="1"/>
    <col min="53" max="82" width="14.140625" style="111" hidden="1" customWidth="1"/>
    <col min="83" max="16384" width="9.140625" style="111" customWidth="1"/>
  </cols>
  <sheetData>
    <row r="1" spans="1:52" s="81" customFormat="1" ht="24" customHeight="1">
      <c r="A1" s="777" t="s">
        <v>385</v>
      </c>
      <c r="B1" s="777"/>
      <c r="C1" s="777"/>
      <c r="D1" s="777"/>
      <c r="E1" s="777"/>
      <c r="F1" s="777"/>
      <c r="G1" s="777"/>
      <c r="H1" s="777"/>
      <c r="I1" s="777"/>
      <c r="J1" s="777"/>
      <c r="K1" s="777"/>
      <c r="L1" s="777"/>
      <c r="M1" s="777"/>
      <c r="N1" s="777"/>
      <c r="O1" s="777"/>
      <c r="P1" s="777"/>
      <c r="Q1" s="777"/>
      <c r="R1" s="777"/>
      <c r="S1" s="777"/>
      <c r="T1" s="777"/>
      <c r="U1" s="777"/>
      <c r="V1" s="777"/>
      <c r="W1" s="777"/>
      <c r="X1" s="777"/>
      <c r="Y1" s="777"/>
      <c r="Z1" s="777"/>
      <c r="AA1" s="777"/>
      <c r="AB1" s="777"/>
      <c r="AC1" s="777"/>
      <c r="AD1" s="777"/>
      <c r="AE1" s="777"/>
      <c r="AF1" s="777"/>
      <c r="AG1" s="777"/>
      <c r="AH1" s="777"/>
      <c r="AI1" s="777"/>
      <c r="AJ1" s="777"/>
      <c r="AK1" s="777"/>
      <c r="AL1" s="777"/>
      <c r="AM1" s="777"/>
      <c r="AN1" s="777"/>
      <c r="AO1" s="777"/>
      <c r="AP1" s="777"/>
      <c r="AQ1" s="777"/>
      <c r="AR1" s="777"/>
      <c r="AS1" s="777"/>
      <c r="AT1" s="777"/>
      <c r="AU1" s="777"/>
      <c r="AV1" s="777"/>
      <c r="AW1" s="777"/>
      <c r="AX1" s="777"/>
      <c r="AY1" s="777"/>
      <c r="AZ1" s="535"/>
    </row>
    <row r="2" spans="1:52" s="81" customFormat="1" ht="24" customHeight="1">
      <c r="A2" s="777" t="s">
        <v>104</v>
      </c>
      <c r="B2" s="777"/>
      <c r="C2" s="777"/>
      <c r="D2" s="777"/>
      <c r="E2" s="777"/>
      <c r="F2" s="777"/>
      <c r="G2" s="777"/>
      <c r="H2" s="777"/>
      <c r="I2" s="777"/>
      <c r="J2" s="777"/>
      <c r="K2" s="777"/>
      <c r="L2" s="777"/>
      <c r="M2" s="777"/>
      <c r="N2" s="777"/>
      <c r="O2" s="777"/>
      <c r="P2" s="777"/>
      <c r="Q2" s="777"/>
      <c r="R2" s="777"/>
      <c r="S2" s="777"/>
      <c r="T2" s="777"/>
      <c r="U2" s="777"/>
      <c r="V2" s="777"/>
      <c r="W2" s="777"/>
      <c r="X2" s="777"/>
      <c r="Y2" s="777"/>
      <c r="Z2" s="777"/>
      <c r="AA2" s="777"/>
      <c r="AB2" s="777"/>
      <c r="AC2" s="777"/>
      <c r="AD2" s="777"/>
      <c r="AE2" s="777"/>
      <c r="AF2" s="777"/>
      <c r="AG2" s="777"/>
      <c r="AH2" s="777"/>
      <c r="AI2" s="777"/>
      <c r="AJ2" s="777"/>
      <c r="AK2" s="777"/>
      <c r="AL2" s="777"/>
      <c r="AM2" s="777"/>
      <c r="AN2" s="777"/>
      <c r="AO2" s="777"/>
      <c r="AP2" s="777"/>
      <c r="AQ2" s="777"/>
      <c r="AR2" s="777"/>
      <c r="AS2" s="777"/>
      <c r="AT2" s="777"/>
      <c r="AU2" s="777"/>
      <c r="AV2" s="777"/>
      <c r="AW2" s="777"/>
      <c r="AX2" s="777"/>
      <c r="AY2" s="777"/>
      <c r="AZ2" s="535"/>
    </row>
    <row r="3" spans="1:52" s="81" customFormat="1" ht="18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535"/>
    </row>
    <row r="4" spans="1:52" s="81" customFormat="1" ht="25.5" customHeight="1">
      <c r="A4" s="715" t="s">
        <v>0</v>
      </c>
      <c r="B4" s="715"/>
      <c r="C4" s="715"/>
      <c r="D4" s="715"/>
      <c r="E4" s="715"/>
      <c r="F4" s="715"/>
      <c r="G4" s="715"/>
      <c r="H4" s="715"/>
      <c r="I4" s="715"/>
      <c r="J4" s="715"/>
      <c r="K4" s="715"/>
      <c r="L4" s="715"/>
      <c r="M4" s="715"/>
      <c r="N4" s="715"/>
      <c r="O4" s="715"/>
      <c r="P4" s="715"/>
      <c r="Q4" s="715"/>
      <c r="R4" s="715"/>
      <c r="S4" s="715"/>
      <c r="T4" s="715"/>
      <c r="U4" s="715"/>
      <c r="V4" s="715"/>
      <c r="W4" s="715"/>
      <c r="X4" s="715"/>
      <c r="Y4" s="715"/>
      <c r="Z4" s="715"/>
      <c r="AA4" s="715"/>
      <c r="AB4" s="715"/>
      <c r="AC4" s="715"/>
      <c r="AD4" s="715"/>
      <c r="AE4" s="715"/>
      <c r="AF4" s="715"/>
      <c r="AG4" s="715"/>
      <c r="AH4" s="715"/>
      <c r="AI4" s="715"/>
      <c r="AJ4" s="715"/>
      <c r="AK4" s="715"/>
      <c r="AL4" s="715"/>
      <c r="AM4" s="715"/>
      <c r="AN4" s="715"/>
      <c r="AO4" s="715"/>
      <c r="AP4" s="715"/>
      <c r="AQ4" s="715"/>
      <c r="AR4" s="715"/>
      <c r="AS4" s="715"/>
      <c r="AT4" s="715"/>
      <c r="AU4" s="715"/>
      <c r="AV4" s="715"/>
      <c r="AW4" s="715"/>
      <c r="AX4" s="715"/>
      <c r="AY4" s="715"/>
      <c r="AZ4" s="535"/>
    </row>
    <row r="5" spans="1:52" s="81" customFormat="1" ht="23.25" customHeight="1">
      <c r="A5" s="774" t="s">
        <v>36</v>
      </c>
      <c r="B5" s="774"/>
      <c r="C5" s="774"/>
      <c r="D5" s="774"/>
      <c r="E5" s="774"/>
      <c r="F5" s="774"/>
      <c r="G5" s="774"/>
      <c r="H5" s="774"/>
      <c r="I5" s="774"/>
      <c r="J5" s="774"/>
      <c r="K5" s="774"/>
      <c r="L5" s="774"/>
      <c r="M5" s="774"/>
      <c r="N5" s="774"/>
      <c r="O5" s="774"/>
      <c r="P5" s="774"/>
      <c r="Q5" s="774"/>
      <c r="R5" s="774"/>
      <c r="S5" s="774"/>
      <c r="T5" s="774"/>
      <c r="U5" s="774"/>
      <c r="V5" s="774"/>
      <c r="W5" s="774"/>
      <c r="X5" s="774"/>
      <c r="Y5" s="774"/>
      <c r="Z5" s="774"/>
      <c r="AA5" s="774"/>
      <c r="AB5" s="774"/>
      <c r="AC5" s="774"/>
      <c r="AD5" s="774"/>
      <c r="AE5" s="774"/>
      <c r="AF5" s="774"/>
      <c r="AG5" s="774"/>
      <c r="AH5" s="774"/>
      <c r="AI5" s="774"/>
      <c r="AJ5" s="774"/>
      <c r="AK5" s="774"/>
      <c r="AL5" s="774"/>
      <c r="AM5" s="774"/>
      <c r="AN5" s="774"/>
      <c r="AO5" s="774"/>
      <c r="AP5" s="774"/>
      <c r="AQ5" s="774"/>
      <c r="AR5" s="774"/>
      <c r="AS5" s="774"/>
      <c r="AT5" s="774"/>
      <c r="AU5" s="774"/>
      <c r="AV5" s="774"/>
      <c r="AW5" s="774"/>
      <c r="AX5" s="774"/>
      <c r="AY5" s="774"/>
      <c r="AZ5" s="82"/>
    </row>
    <row r="6" spans="1:52" s="81" customFormat="1" ht="18" customHeight="1">
      <c r="A6" s="585"/>
      <c r="B6" s="585"/>
      <c r="C6" s="585"/>
      <c r="D6" s="585"/>
      <c r="E6" s="585"/>
      <c r="F6" s="585"/>
      <c r="G6" s="585"/>
      <c r="H6" s="585"/>
      <c r="I6" s="585"/>
      <c r="J6" s="585"/>
      <c r="K6" s="585"/>
      <c r="L6" s="585"/>
      <c r="M6" s="585"/>
      <c r="N6" s="585"/>
      <c r="O6" s="585"/>
      <c r="P6" s="585"/>
      <c r="Q6" s="585"/>
      <c r="R6" s="585"/>
      <c r="S6" s="585"/>
      <c r="T6" s="585"/>
      <c r="U6" s="585"/>
      <c r="V6" s="585"/>
      <c r="W6" s="585"/>
      <c r="X6" s="585"/>
      <c r="Y6" s="585"/>
      <c r="Z6" s="585"/>
      <c r="AA6" s="585"/>
      <c r="AB6" s="585"/>
      <c r="AC6" s="585"/>
      <c r="AD6" s="585"/>
      <c r="AE6" s="585"/>
      <c r="AF6" s="585"/>
      <c r="AG6" s="585"/>
      <c r="AH6" s="585"/>
      <c r="AI6" s="585"/>
      <c r="AJ6" s="585"/>
      <c r="AK6" s="585"/>
      <c r="AL6" s="585"/>
      <c r="AM6" s="585"/>
      <c r="AN6" s="585"/>
      <c r="AO6" s="585"/>
      <c r="AP6" s="585"/>
      <c r="AQ6" s="585"/>
      <c r="AR6" s="585"/>
      <c r="AS6" s="585"/>
      <c r="AT6" s="585"/>
      <c r="AU6" s="585"/>
      <c r="AV6" s="585"/>
      <c r="AW6" s="585"/>
      <c r="AX6" s="585"/>
      <c r="AY6" s="585"/>
      <c r="AZ6" s="82"/>
    </row>
    <row r="7" spans="1:52" s="536" customFormat="1" ht="15.75" customHeight="1">
      <c r="A7" s="778" t="s">
        <v>391</v>
      </c>
      <c r="B7" s="778"/>
      <c r="C7" s="778"/>
      <c r="D7" s="779"/>
      <c r="E7" s="779"/>
      <c r="F7" s="779"/>
      <c r="G7" s="779"/>
      <c r="H7" s="779"/>
      <c r="I7" s="779"/>
      <c r="J7" s="779"/>
      <c r="K7" s="779"/>
      <c r="L7" s="779"/>
      <c r="M7" s="779"/>
      <c r="N7" s="779"/>
      <c r="O7" s="779"/>
      <c r="P7" s="779"/>
      <c r="Q7" s="779"/>
      <c r="R7" s="779"/>
      <c r="S7" s="779"/>
      <c r="T7" s="779"/>
      <c r="U7" s="779"/>
      <c r="V7" s="779"/>
      <c r="W7" s="779"/>
      <c r="X7" s="779"/>
      <c r="Y7" s="779"/>
      <c r="Z7" s="779"/>
      <c r="AA7" s="779"/>
      <c r="AB7" s="779"/>
      <c r="AC7" s="779"/>
      <c r="AD7" s="779"/>
      <c r="AE7" s="779"/>
      <c r="AF7" s="779"/>
      <c r="AG7" s="779"/>
      <c r="AH7" s="779"/>
      <c r="AI7" s="779"/>
      <c r="AJ7" s="779"/>
      <c r="AK7" s="779"/>
      <c r="AL7" s="779"/>
      <c r="AM7" s="779"/>
      <c r="AN7" s="779"/>
      <c r="AO7" s="779"/>
      <c r="AP7" s="779"/>
      <c r="AQ7" s="779"/>
      <c r="AR7" s="779"/>
      <c r="AS7" s="779"/>
      <c r="AT7" s="779"/>
      <c r="AU7" s="779"/>
      <c r="AV7" s="779"/>
      <c r="AW7" s="779"/>
      <c r="AX7" s="779"/>
      <c r="AY7" s="779"/>
      <c r="AZ7" s="488"/>
    </row>
    <row r="8" spans="1:52" s="536" customFormat="1" ht="15.75" customHeight="1" thickBot="1">
      <c r="A8" s="586"/>
      <c r="B8" s="586"/>
      <c r="C8" s="586"/>
      <c r="D8" s="587"/>
      <c r="E8" s="587"/>
      <c r="F8" s="587"/>
      <c r="G8" s="587"/>
      <c r="H8" s="587"/>
      <c r="I8" s="587"/>
      <c r="J8" s="587"/>
      <c r="K8" s="587"/>
      <c r="L8" s="587"/>
      <c r="M8" s="587"/>
      <c r="N8" s="587"/>
      <c r="O8" s="587"/>
      <c r="P8" s="587"/>
      <c r="Q8" s="587"/>
      <c r="R8" s="587"/>
      <c r="S8" s="587"/>
      <c r="T8" s="587"/>
      <c r="U8" s="587"/>
      <c r="V8" s="587"/>
      <c r="W8" s="587"/>
      <c r="X8" s="587"/>
      <c r="Y8" s="587"/>
      <c r="Z8" s="587"/>
      <c r="AA8" s="587"/>
      <c r="AB8" s="587"/>
      <c r="AC8" s="587"/>
      <c r="AD8" s="587"/>
      <c r="AE8" s="587"/>
      <c r="AF8" s="587"/>
      <c r="AG8" s="587"/>
      <c r="AH8" s="587"/>
      <c r="AI8" s="587"/>
      <c r="AJ8" s="587"/>
      <c r="AK8" s="587"/>
      <c r="AL8" s="587"/>
      <c r="AM8" s="587"/>
      <c r="AN8" s="587"/>
      <c r="AO8" s="587"/>
      <c r="AP8" s="587"/>
      <c r="AQ8" s="587"/>
      <c r="AR8" s="587"/>
      <c r="AS8" s="587"/>
      <c r="AT8" s="587"/>
      <c r="AU8" s="587"/>
      <c r="AV8" s="587"/>
      <c r="AW8" s="587"/>
      <c r="AX8" s="587"/>
      <c r="AY8" s="587"/>
      <c r="AZ8" s="488"/>
    </row>
    <row r="9" spans="1:52" s="93" customFormat="1" ht="18" customHeight="1" thickBot="1">
      <c r="A9" s="537" t="s">
        <v>64</v>
      </c>
      <c r="B9" s="537"/>
      <c r="C9" s="537"/>
      <c r="D9" s="537"/>
      <c r="E9" s="537"/>
      <c r="F9" s="537"/>
      <c r="G9" s="537"/>
      <c r="H9" s="537"/>
      <c r="I9" s="537"/>
      <c r="J9" s="537"/>
      <c r="K9" s="537"/>
      <c r="L9" s="537"/>
      <c r="M9" s="537"/>
      <c r="N9" s="537"/>
      <c r="O9" s="537"/>
      <c r="P9" s="537"/>
      <c r="Q9" s="537"/>
      <c r="R9" s="537"/>
      <c r="S9" s="537"/>
      <c r="T9" s="537"/>
      <c r="U9" s="537"/>
      <c r="V9" s="537"/>
      <c r="W9" s="537"/>
      <c r="X9" s="537"/>
      <c r="Y9" s="537"/>
      <c r="Z9" s="537"/>
      <c r="AA9" s="537"/>
      <c r="AB9" s="537"/>
      <c r="AC9" s="537"/>
      <c r="AD9" s="537"/>
      <c r="AE9" s="537"/>
      <c r="AF9" s="537"/>
      <c r="AG9" s="537"/>
      <c r="AH9" s="537"/>
      <c r="AI9" s="537"/>
      <c r="AJ9" s="537"/>
      <c r="AK9" s="537"/>
      <c r="AL9" s="537"/>
      <c r="AM9" s="537"/>
      <c r="AN9" s="537"/>
      <c r="AO9" s="537"/>
      <c r="AP9" s="537"/>
      <c r="AQ9" s="537"/>
      <c r="AR9" s="537"/>
      <c r="AS9" s="537"/>
      <c r="AT9" s="537"/>
      <c r="AU9" s="537"/>
      <c r="AW9" s="583" t="s">
        <v>31</v>
      </c>
      <c r="AX9" s="584">
        <v>0</v>
      </c>
      <c r="AY9" s="537"/>
      <c r="AZ9" s="538"/>
    </row>
    <row r="10" spans="1:52" s="542" customFormat="1" ht="18" customHeight="1" thickBot="1">
      <c r="A10" s="539"/>
      <c r="B10" s="539"/>
      <c r="C10" s="539"/>
      <c r="D10" s="540"/>
      <c r="E10" s="540"/>
      <c r="F10" s="540"/>
      <c r="G10" s="540"/>
      <c r="H10" s="540"/>
      <c r="I10" s="540"/>
      <c r="J10" s="540"/>
      <c r="K10" s="540"/>
      <c r="L10" s="540"/>
      <c r="M10" s="540"/>
      <c r="N10" s="540"/>
      <c r="O10" s="540"/>
      <c r="P10" s="540"/>
      <c r="Q10" s="540"/>
      <c r="R10" s="540"/>
      <c r="S10" s="540"/>
      <c r="T10" s="540"/>
      <c r="U10" s="540"/>
      <c r="V10" s="540"/>
      <c r="W10" s="540"/>
      <c r="X10" s="540"/>
      <c r="Y10" s="541"/>
      <c r="Z10" s="541"/>
      <c r="AA10" s="541"/>
      <c r="AB10" s="541"/>
      <c r="AC10" s="541"/>
      <c r="AD10" s="541"/>
      <c r="AE10" s="541"/>
      <c r="AF10" s="541"/>
      <c r="AG10" s="541"/>
      <c r="AH10" s="541"/>
      <c r="AI10" s="541"/>
      <c r="AJ10" s="541"/>
      <c r="AK10" s="541"/>
      <c r="AL10" s="541"/>
      <c r="AM10" s="541"/>
      <c r="AN10" s="541"/>
      <c r="AO10" s="541"/>
      <c r="AP10" s="541"/>
      <c r="AQ10" s="541"/>
      <c r="AR10" s="541"/>
      <c r="AU10" s="541"/>
      <c r="AV10" s="541"/>
      <c r="AZ10" s="543"/>
    </row>
    <row r="11" spans="1:82" s="545" customFormat="1" ht="23.25" customHeight="1">
      <c r="A11" s="775" t="s">
        <v>339</v>
      </c>
      <c r="B11" s="771" t="s">
        <v>32</v>
      </c>
      <c r="C11" s="772"/>
      <c r="D11" s="772"/>
      <c r="E11" s="772"/>
      <c r="F11" s="773"/>
      <c r="G11" s="771" t="s">
        <v>28</v>
      </c>
      <c r="H11" s="772"/>
      <c r="I11" s="772"/>
      <c r="J11" s="772"/>
      <c r="K11" s="773"/>
      <c r="L11" s="771" t="s">
        <v>20</v>
      </c>
      <c r="M11" s="772"/>
      <c r="N11" s="772"/>
      <c r="O11" s="772"/>
      <c r="P11" s="773"/>
      <c r="Q11" s="771" t="s">
        <v>21</v>
      </c>
      <c r="R11" s="772"/>
      <c r="S11" s="772"/>
      <c r="T11" s="772"/>
      <c r="U11" s="773"/>
      <c r="V11" s="771" t="s">
        <v>22</v>
      </c>
      <c r="W11" s="772"/>
      <c r="X11" s="772"/>
      <c r="Y11" s="772"/>
      <c r="Z11" s="773"/>
      <c r="AA11" s="771" t="s">
        <v>23</v>
      </c>
      <c r="AB11" s="772"/>
      <c r="AC11" s="772"/>
      <c r="AD11" s="772"/>
      <c r="AE11" s="773"/>
      <c r="AF11" s="771" t="s">
        <v>24</v>
      </c>
      <c r="AG11" s="772"/>
      <c r="AH11" s="772"/>
      <c r="AI11" s="772"/>
      <c r="AJ11" s="773"/>
      <c r="AK11" s="771" t="s">
        <v>25</v>
      </c>
      <c r="AL11" s="772"/>
      <c r="AM11" s="772"/>
      <c r="AN11" s="772"/>
      <c r="AO11" s="773"/>
      <c r="AP11" s="771" t="s">
        <v>39</v>
      </c>
      <c r="AQ11" s="772"/>
      <c r="AR11" s="772"/>
      <c r="AS11" s="772"/>
      <c r="AT11" s="773"/>
      <c r="AU11" s="771" t="s">
        <v>40</v>
      </c>
      <c r="AV11" s="772"/>
      <c r="AW11" s="772"/>
      <c r="AX11" s="772"/>
      <c r="AY11" s="780"/>
      <c r="AZ11" s="544"/>
      <c r="BA11" s="786" t="s">
        <v>32</v>
      </c>
      <c r="BB11" s="784"/>
      <c r="BC11" s="784"/>
      <c r="BD11" s="784" t="s">
        <v>28</v>
      </c>
      <c r="BE11" s="784"/>
      <c r="BF11" s="784"/>
      <c r="BG11" s="784" t="s">
        <v>20</v>
      </c>
      <c r="BH11" s="784"/>
      <c r="BI11" s="784"/>
      <c r="BJ11" s="784" t="s">
        <v>21</v>
      </c>
      <c r="BK11" s="784"/>
      <c r="BL11" s="784"/>
      <c r="BM11" s="784" t="s">
        <v>22</v>
      </c>
      <c r="BN11" s="784"/>
      <c r="BO11" s="784"/>
      <c r="BP11" s="784" t="s">
        <v>23</v>
      </c>
      <c r="BQ11" s="784"/>
      <c r="BR11" s="784"/>
      <c r="BS11" s="784" t="s">
        <v>24</v>
      </c>
      <c r="BT11" s="784"/>
      <c r="BU11" s="784"/>
      <c r="BV11" s="784" t="s">
        <v>25</v>
      </c>
      <c r="BW11" s="784"/>
      <c r="BX11" s="784"/>
      <c r="BY11" s="784" t="s">
        <v>39</v>
      </c>
      <c r="BZ11" s="784"/>
      <c r="CA11" s="784"/>
      <c r="CB11" s="784" t="s">
        <v>40</v>
      </c>
      <c r="CC11" s="784"/>
      <c r="CD11" s="785"/>
    </row>
    <row r="12" spans="1:82" s="551" customFormat="1" ht="48" customHeight="1">
      <c r="A12" s="776"/>
      <c r="B12" s="591" t="s">
        <v>98</v>
      </c>
      <c r="C12" s="592" t="s">
        <v>102</v>
      </c>
      <c r="D12" s="592" t="s">
        <v>33</v>
      </c>
      <c r="E12" s="592" t="s">
        <v>34</v>
      </c>
      <c r="F12" s="593" t="s">
        <v>94</v>
      </c>
      <c r="G12" s="591" t="s">
        <v>98</v>
      </c>
      <c r="H12" s="592" t="s">
        <v>102</v>
      </c>
      <c r="I12" s="592" t="s">
        <v>33</v>
      </c>
      <c r="J12" s="592" t="s">
        <v>34</v>
      </c>
      <c r="K12" s="593" t="s">
        <v>41</v>
      </c>
      <c r="L12" s="591" t="s">
        <v>98</v>
      </c>
      <c r="M12" s="592" t="s">
        <v>102</v>
      </c>
      <c r="N12" s="592" t="s">
        <v>33</v>
      </c>
      <c r="O12" s="592" t="s">
        <v>34</v>
      </c>
      <c r="P12" s="593" t="s">
        <v>41</v>
      </c>
      <c r="Q12" s="591" t="s">
        <v>98</v>
      </c>
      <c r="R12" s="592" t="s">
        <v>102</v>
      </c>
      <c r="S12" s="592" t="s">
        <v>33</v>
      </c>
      <c r="T12" s="592" t="s">
        <v>34</v>
      </c>
      <c r="U12" s="593" t="s">
        <v>41</v>
      </c>
      <c r="V12" s="591" t="s">
        <v>98</v>
      </c>
      <c r="W12" s="592" t="s">
        <v>102</v>
      </c>
      <c r="X12" s="592" t="s">
        <v>33</v>
      </c>
      <c r="Y12" s="592" t="s">
        <v>34</v>
      </c>
      <c r="Z12" s="593" t="s">
        <v>41</v>
      </c>
      <c r="AA12" s="591" t="s">
        <v>98</v>
      </c>
      <c r="AB12" s="592" t="s">
        <v>102</v>
      </c>
      <c r="AC12" s="592" t="s">
        <v>33</v>
      </c>
      <c r="AD12" s="592" t="s">
        <v>34</v>
      </c>
      <c r="AE12" s="593" t="s">
        <v>41</v>
      </c>
      <c r="AF12" s="591" t="s">
        <v>98</v>
      </c>
      <c r="AG12" s="592" t="s">
        <v>102</v>
      </c>
      <c r="AH12" s="592" t="s">
        <v>33</v>
      </c>
      <c r="AI12" s="592" t="s">
        <v>34</v>
      </c>
      <c r="AJ12" s="593" t="s">
        <v>41</v>
      </c>
      <c r="AK12" s="591" t="s">
        <v>98</v>
      </c>
      <c r="AL12" s="592" t="s">
        <v>102</v>
      </c>
      <c r="AM12" s="592" t="s">
        <v>33</v>
      </c>
      <c r="AN12" s="592" t="s">
        <v>34</v>
      </c>
      <c r="AO12" s="593" t="s">
        <v>41</v>
      </c>
      <c r="AP12" s="591" t="s">
        <v>98</v>
      </c>
      <c r="AQ12" s="592" t="s">
        <v>102</v>
      </c>
      <c r="AR12" s="592" t="s">
        <v>33</v>
      </c>
      <c r="AS12" s="592" t="s">
        <v>34</v>
      </c>
      <c r="AT12" s="593" t="s">
        <v>41</v>
      </c>
      <c r="AU12" s="591" t="s">
        <v>98</v>
      </c>
      <c r="AV12" s="592" t="s">
        <v>102</v>
      </c>
      <c r="AW12" s="592" t="s">
        <v>33</v>
      </c>
      <c r="AX12" s="592" t="s">
        <v>34</v>
      </c>
      <c r="AY12" s="628" t="s">
        <v>41</v>
      </c>
      <c r="AZ12" s="546"/>
      <c r="BA12" s="547" t="s">
        <v>33</v>
      </c>
      <c r="BB12" s="548" t="s">
        <v>34</v>
      </c>
      <c r="BC12" s="548" t="s">
        <v>41</v>
      </c>
      <c r="BD12" s="549" t="s">
        <v>33</v>
      </c>
      <c r="BE12" s="549" t="s">
        <v>34</v>
      </c>
      <c r="BF12" s="548" t="s">
        <v>41</v>
      </c>
      <c r="BG12" s="549" t="s">
        <v>33</v>
      </c>
      <c r="BH12" s="549" t="s">
        <v>34</v>
      </c>
      <c r="BI12" s="548" t="s">
        <v>41</v>
      </c>
      <c r="BJ12" s="549" t="s">
        <v>33</v>
      </c>
      <c r="BK12" s="549" t="s">
        <v>34</v>
      </c>
      <c r="BL12" s="548" t="s">
        <v>41</v>
      </c>
      <c r="BM12" s="549" t="s">
        <v>33</v>
      </c>
      <c r="BN12" s="549" t="s">
        <v>34</v>
      </c>
      <c r="BO12" s="548" t="s">
        <v>41</v>
      </c>
      <c r="BP12" s="549" t="s">
        <v>33</v>
      </c>
      <c r="BQ12" s="549" t="s">
        <v>34</v>
      </c>
      <c r="BR12" s="548" t="s">
        <v>41</v>
      </c>
      <c r="BS12" s="549" t="s">
        <v>33</v>
      </c>
      <c r="BT12" s="549" t="s">
        <v>34</v>
      </c>
      <c r="BU12" s="548" t="s">
        <v>41</v>
      </c>
      <c r="BV12" s="549" t="s">
        <v>33</v>
      </c>
      <c r="BW12" s="549" t="s">
        <v>34</v>
      </c>
      <c r="BX12" s="548" t="s">
        <v>41</v>
      </c>
      <c r="BY12" s="549" t="s">
        <v>33</v>
      </c>
      <c r="BZ12" s="549" t="s">
        <v>34</v>
      </c>
      <c r="CA12" s="548" t="s">
        <v>41</v>
      </c>
      <c r="CB12" s="548" t="s">
        <v>33</v>
      </c>
      <c r="CC12" s="548" t="s">
        <v>34</v>
      </c>
      <c r="CD12" s="550" t="s">
        <v>41</v>
      </c>
    </row>
    <row r="13" spans="1:82" s="560" customFormat="1" ht="18.75" customHeight="1">
      <c r="A13" s="629">
        <v>18</v>
      </c>
      <c r="B13" s="552"/>
      <c r="C13" s="553"/>
      <c r="D13" s="554">
        <f aca="true" t="shared" si="0" ref="D13:D42">IF(BA13&lt;&gt;0,ROUND(BA13*(1-$AX$9)*1.18,2),"")</f>
      </c>
      <c r="E13" s="554">
        <f aca="true" t="shared" si="1" ref="E13:E42">IF(BB13&lt;&gt;0,ROUND(BB13*(1-$AX$9)*1.18,2),"")</f>
      </c>
      <c r="F13" s="555" t="str">
        <f>BC13</f>
        <v> </v>
      </c>
      <c r="G13" s="552"/>
      <c r="H13" s="553"/>
      <c r="I13" s="554">
        <f>IF(BD13&lt;&gt;0,ROUND(BD13*(1-$AX$9)*1.18,2),"")</f>
      </c>
      <c r="J13" s="554">
        <f aca="true" t="shared" si="2" ref="J13:J42">IF(BE13&lt;&gt;0,ROUND(BE13*(1-$AX$9)*1.18,2),"")</f>
      </c>
      <c r="K13" s="555" t="str">
        <f>BF13</f>
        <v> </v>
      </c>
      <c r="L13" s="552" t="s">
        <v>101</v>
      </c>
      <c r="M13" s="553">
        <v>135324</v>
      </c>
      <c r="N13" s="554">
        <v>189.98</v>
      </c>
      <c r="O13" s="554">
        <f aca="true" t="shared" si="3" ref="O13:O42">IF(BH13&lt;&gt;0,ROUND(BH13*(1-$AX$9)*1.18,2),"")</f>
      </c>
      <c r="P13" s="555">
        <f>BI13</f>
        <v>12</v>
      </c>
      <c r="Q13" s="552" t="s">
        <v>101</v>
      </c>
      <c r="R13" s="553">
        <v>135325</v>
      </c>
      <c r="S13" s="554">
        <v>278.185</v>
      </c>
      <c r="T13" s="554">
        <f aca="true" t="shared" si="4" ref="T13:T42">IF(BK13&lt;&gt;0,ROUND(BK13*(1-$AX$9)*1.18,2),"")</f>
      </c>
      <c r="U13" s="555">
        <f>BL13</f>
        <v>9</v>
      </c>
      <c r="V13" s="552" t="s">
        <v>101</v>
      </c>
      <c r="W13" s="553">
        <v>135326</v>
      </c>
      <c r="X13" s="554">
        <v>332.465</v>
      </c>
      <c r="Y13" s="554">
        <f>IF(BN13&lt;&gt;0,ROUND(BN13*(1-$AX$9)*1.18,2),"")</f>
      </c>
      <c r="Z13" s="555">
        <f>BO13</f>
        <v>8</v>
      </c>
      <c r="AA13" s="552" t="s">
        <v>101</v>
      </c>
      <c r="AB13" s="553"/>
      <c r="AC13" s="554">
        <v>398.2795</v>
      </c>
      <c r="AD13" s="554">
        <f aca="true" t="shared" si="5" ref="AD13:AD19">IF(BQ13&lt;&gt;0,ROUND(BQ13*(1-$AX$9)*1.18,2),"")</f>
      </c>
      <c r="AE13" s="555">
        <f>BR13</f>
        <v>7</v>
      </c>
      <c r="AF13" s="552"/>
      <c r="AG13" s="553"/>
      <c r="AH13" s="554">
        <f aca="true" t="shared" si="6" ref="AH13:AH42">IF(BS13&lt;&gt;0,ROUND(BS13*(1-$AX$9)*1.18,2),"")</f>
      </c>
      <c r="AI13" s="554">
        <f aca="true" t="shared" si="7" ref="AI13:AI19">IF(BT13&lt;&gt;0,ROUND(BT13*(1-$AX$9)*1.18,2),"")</f>
      </c>
      <c r="AJ13" s="555" t="str">
        <f>BU13</f>
        <v> </v>
      </c>
      <c r="AK13" s="552"/>
      <c r="AL13" s="553"/>
      <c r="AM13" s="554">
        <f aca="true" t="shared" si="8" ref="AM13:AM42">IF(BV13&lt;&gt;0,ROUND(BV13*(1-$AX$9)*1.18,2),"")</f>
      </c>
      <c r="AN13" s="554">
        <f aca="true" t="shared" si="9" ref="AN13:AN19">IF(BW13&lt;&gt;0,ROUND(BW13*(1-$AX$9)*1.18,2),"")</f>
      </c>
      <c r="AO13" s="555" t="str">
        <f>BX13</f>
        <v> </v>
      </c>
      <c r="AP13" s="552"/>
      <c r="AQ13" s="553"/>
      <c r="AR13" s="554">
        <f>IF(BY13&lt;&gt;0,ROUND(BY13*(1-$AX$9)*1.18,2),"")</f>
      </c>
      <c r="AS13" s="554">
        <f>IF(BZ13&lt;&gt;0,ROUND(BZ13*(1-$AX$9)*1.18,2),"")</f>
      </c>
      <c r="AT13" s="555" t="str">
        <f>CA13</f>
        <v> </v>
      </c>
      <c r="AU13" s="552"/>
      <c r="AV13" s="553"/>
      <c r="AW13" s="554">
        <f>IF(CB13&lt;&gt;0,ROUND(CB13*(1-$AX$9)*1.18,2),"")</f>
      </c>
      <c r="AX13" s="554">
        <f>IF(CC13&lt;&gt;0,ROUND(CC13*(1-$AX$9)*1.18,2),"")</f>
      </c>
      <c r="AY13" s="630" t="str">
        <f>CD13</f>
        <v> </v>
      </c>
      <c r="AZ13" s="556">
        <v>18</v>
      </c>
      <c r="BA13" s="557">
        <v>0</v>
      </c>
      <c r="BB13" s="558">
        <v>0</v>
      </c>
      <c r="BC13" s="559" t="s">
        <v>35</v>
      </c>
      <c r="BD13" s="558">
        <v>0</v>
      </c>
      <c r="BE13" s="558">
        <v>0</v>
      </c>
      <c r="BF13" s="559" t="s">
        <v>35</v>
      </c>
      <c r="BG13" s="558">
        <v>140</v>
      </c>
      <c r="BH13" s="558">
        <v>0</v>
      </c>
      <c r="BI13" s="559">
        <v>12</v>
      </c>
      <c r="BJ13" s="558">
        <v>205</v>
      </c>
      <c r="BK13" s="558">
        <v>0</v>
      </c>
      <c r="BL13" s="559">
        <v>9</v>
      </c>
      <c r="BM13" s="558">
        <v>245</v>
      </c>
      <c r="BN13" s="558">
        <v>0</v>
      </c>
      <c r="BO13" s="559">
        <v>8</v>
      </c>
      <c r="BP13" s="558">
        <v>293.5</v>
      </c>
      <c r="BQ13" s="558">
        <v>0</v>
      </c>
      <c r="BR13" s="559">
        <v>7</v>
      </c>
      <c r="BS13" s="558">
        <v>0</v>
      </c>
      <c r="BT13" s="558">
        <v>0</v>
      </c>
      <c r="BU13" s="559" t="s">
        <v>35</v>
      </c>
      <c r="BV13" s="558">
        <v>0</v>
      </c>
      <c r="BW13" s="558">
        <v>0</v>
      </c>
      <c r="BX13" s="559" t="s">
        <v>35</v>
      </c>
      <c r="BY13" s="558">
        <v>0</v>
      </c>
      <c r="BZ13" s="558">
        <v>0</v>
      </c>
      <c r="CA13" s="559" t="s">
        <v>35</v>
      </c>
      <c r="CB13" s="558">
        <v>0</v>
      </c>
      <c r="CC13" s="558">
        <v>0</v>
      </c>
      <c r="CD13" s="559" t="s">
        <v>35</v>
      </c>
    </row>
    <row r="14" spans="1:82" s="560" customFormat="1" ht="18.75" customHeight="1">
      <c r="A14" s="631">
        <v>21</v>
      </c>
      <c r="B14" s="552"/>
      <c r="C14" s="553"/>
      <c r="D14" s="554">
        <f t="shared" si="0"/>
      </c>
      <c r="E14" s="554">
        <f t="shared" si="1"/>
      </c>
      <c r="F14" s="561" t="str">
        <f aca="true" t="shared" si="10" ref="F14:F42">BC14</f>
        <v> </v>
      </c>
      <c r="G14" s="552"/>
      <c r="H14" s="553"/>
      <c r="I14" s="554">
        <f>IF(BD14&lt;&gt;0,ROUND(BD14*(1-$AX$9)*1.18,2),"")</f>
      </c>
      <c r="J14" s="554">
        <f t="shared" si="2"/>
      </c>
      <c r="K14" s="561" t="str">
        <f aca="true" t="shared" si="11" ref="K14:K42">BF14</f>
        <v> </v>
      </c>
      <c r="L14" s="552" t="s">
        <v>101</v>
      </c>
      <c r="M14" s="553">
        <v>135328</v>
      </c>
      <c r="N14" s="554">
        <v>196.0865</v>
      </c>
      <c r="O14" s="554">
        <f t="shared" si="3"/>
      </c>
      <c r="P14" s="561">
        <f aca="true" t="shared" si="12" ref="P14:P42">BI14</f>
        <v>12</v>
      </c>
      <c r="Q14" s="552" t="s">
        <v>101</v>
      </c>
      <c r="R14" s="553"/>
      <c r="S14" s="554">
        <v>287.0055</v>
      </c>
      <c r="T14" s="554">
        <f t="shared" si="4"/>
      </c>
      <c r="U14" s="561">
        <f aca="true" t="shared" si="13" ref="U14:U42">BL14</f>
        <v>9</v>
      </c>
      <c r="V14" s="552" t="s">
        <v>101</v>
      </c>
      <c r="W14" s="553">
        <v>135330</v>
      </c>
      <c r="X14" s="554">
        <v>337.893</v>
      </c>
      <c r="Y14" s="554">
        <f>IF(BN14&lt;&gt;0,ROUND(BN14*(1-$AX$9)*1.18,2),"")</f>
      </c>
      <c r="Z14" s="561">
        <f aca="true" t="shared" si="14" ref="Z14:Z42">BO14</f>
        <v>7</v>
      </c>
      <c r="AA14" s="552" t="s">
        <v>101</v>
      </c>
      <c r="AB14" s="553"/>
      <c r="AC14" s="554">
        <v>409.814</v>
      </c>
      <c r="AD14" s="554">
        <f t="shared" si="5"/>
      </c>
      <c r="AE14" s="561">
        <f aca="true" t="shared" si="15" ref="AE14:AE42">BR14</f>
        <v>7</v>
      </c>
      <c r="AF14" s="552"/>
      <c r="AG14" s="553"/>
      <c r="AH14" s="554">
        <f t="shared" si="6"/>
      </c>
      <c r="AI14" s="554">
        <f t="shared" si="7"/>
      </c>
      <c r="AJ14" s="561" t="str">
        <f aca="true" t="shared" si="16" ref="AJ14:AJ42">BU14</f>
        <v> </v>
      </c>
      <c r="AK14" s="552"/>
      <c r="AL14" s="553"/>
      <c r="AM14" s="554">
        <f t="shared" si="8"/>
      </c>
      <c r="AN14" s="554">
        <f t="shared" si="9"/>
      </c>
      <c r="AO14" s="561" t="str">
        <f aca="true" t="shared" si="17" ref="AO14:AO42">BX14</f>
        <v> </v>
      </c>
      <c r="AP14" s="552"/>
      <c r="AQ14" s="553"/>
      <c r="AR14" s="554">
        <f aca="true" t="shared" si="18" ref="AR14:AR42">IF(BY14&lt;&gt;0,ROUND(BY14*(1-$AX$9)*1.18,2),"")</f>
      </c>
      <c r="AS14" s="554">
        <f aca="true" t="shared" si="19" ref="AS14:AS21">IF(BZ14&lt;&gt;0,ROUND(BZ14*(1-$AX$9)*1.18,2),"")</f>
      </c>
      <c r="AT14" s="561" t="str">
        <f aca="true" t="shared" si="20" ref="AT14:AT42">CA14</f>
        <v> </v>
      </c>
      <c r="AU14" s="552"/>
      <c r="AV14" s="553"/>
      <c r="AW14" s="554">
        <f aca="true" t="shared" si="21" ref="AW14:AW42">IF(CB14&lt;&gt;0,ROUND(CB14*(1-$AX$9)*1.18,2),"")</f>
      </c>
      <c r="AX14" s="554">
        <f aca="true" t="shared" si="22" ref="AX14:AX19">IF(CC14&lt;&gt;0,ROUND(CC14*(1-$AX$9)*1.18,2),"")</f>
      </c>
      <c r="AY14" s="632" t="str">
        <f aca="true" t="shared" si="23" ref="AY14:AY42">CD14</f>
        <v> </v>
      </c>
      <c r="AZ14" s="556">
        <v>21</v>
      </c>
      <c r="BA14" s="557">
        <v>0</v>
      </c>
      <c r="BB14" s="558">
        <v>0</v>
      </c>
      <c r="BC14" s="562" t="s">
        <v>35</v>
      </c>
      <c r="BD14" s="558">
        <v>0</v>
      </c>
      <c r="BE14" s="558">
        <v>0</v>
      </c>
      <c r="BF14" s="562" t="s">
        <v>35</v>
      </c>
      <c r="BG14" s="558">
        <v>144.5</v>
      </c>
      <c r="BH14" s="558">
        <v>0</v>
      </c>
      <c r="BI14" s="562">
        <v>12</v>
      </c>
      <c r="BJ14" s="558">
        <v>211.5</v>
      </c>
      <c r="BK14" s="558">
        <v>0</v>
      </c>
      <c r="BL14" s="562">
        <v>9</v>
      </c>
      <c r="BM14" s="558">
        <v>249</v>
      </c>
      <c r="BN14" s="558">
        <v>0</v>
      </c>
      <c r="BO14" s="562">
        <v>7</v>
      </c>
      <c r="BP14" s="558">
        <v>302</v>
      </c>
      <c r="BQ14" s="558">
        <v>0</v>
      </c>
      <c r="BR14" s="562">
        <v>7</v>
      </c>
      <c r="BS14" s="558">
        <v>0</v>
      </c>
      <c r="BT14" s="558">
        <v>0</v>
      </c>
      <c r="BU14" s="562" t="s">
        <v>35</v>
      </c>
      <c r="BV14" s="558">
        <v>0</v>
      </c>
      <c r="BW14" s="558">
        <v>0</v>
      </c>
      <c r="BX14" s="562" t="s">
        <v>35</v>
      </c>
      <c r="BY14" s="558">
        <v>0</v>
      </c>
      <c r="BZ14" s="558">
        <v>0</v>
      </c>
      <c r="CA14" s="562" t="s">
        <v>35</v>
      </c>
      <c r="CB14" s="558">
        <v>0</v>
      </c>
      <c r="CC14" s="558">
        <v>0</v>
      </c>
      <c r="CD14" s="562" t="s">
        <v>35</v>
      </c>
    </row>
    <row r="15" spans="1:82" s="560" customFormat="1" ht="18.75" customHeight="1">
      <c r="A15" s="631">
        <v>25</v>
      </c>
      <c r="B15" s="552"/>
      <c r="C15" s="553"/>
      <c r="D15" s="554">
        <f t="shared" si="0"/>
      </c>
      <c r="E15" s="554">
        <f t="shared" si="1"/>
      </c>
      <c r="F15" s="561" t="str">
        <f t="shared" si="10"/>
        <v> </v>
      </c>
      <c r="G15" s="552"/>
      <c r="H15" s="553"/>
      <c r="I15" s="554">
        <f>IF(BD15&lt;&gt;0,ROUND(BD15*(1-$AX$9)*1.18,2),"")</f>
      </c>
      <c r="J15" s="554">
        <f t="shared" si="2"/>
      </c>
      <c r="K15" s="561" t="str">
        <f t="shared" si="11"/>
        <v> </v>
      </c>
      <c r="L15" s="552" t="s">
        <v>101</v>
      </c>
      <c r="M15" s="553">
        <v>135332</v>
      </c>
      <c r="N15" s="554">
        <v>225.262</v>
      </c>
      <c r="O15" s="554">
        <f t="shared" si="3"/>
      </c>
      <c r="P15" s="561">
        <f t="shared" si="12"/>
        <v>12</v>
      </c>
      <c r="Q15" s="552" t="s">
        <v>101</v>
      </c>
      <c r="R15" s="553">
        <v>135333</v>
      </c>
      <c r="S15" s="554">
        <v>332.465</v>
      </c>
      <c r="T15" s="554">
        <f t="shared" si="4"/>
      </c>
      <c r="U15" s="561">
        <f t="shared" si="13"/>
        <v>9</v>
      </c>
      <c r="V15" s="552" t="s">
        <v>101</v>
      </c>
      <c r="W15" s="553">
        <v>135334</v>
      </c>
      <c r="X15" s="554">
        <v>384.7095</v>
      </c>
      <c r="Y15" s="554">
        <f>IF(BN15&lt;&gt;0,ROUND(BN15*(1-$AX$9)*1.18,2),"")</f>
      </c>
      <c r="Z15" s="561">
        <f t="shared" si="14"/>
        <v>7</v>
      </c>
      <c r="AA15" s="552" t="s">
        <v>101</v>
      </c>
      <c r="AB15" s="553"/>
      <c r="AC15" s="554">
        <v>457.9875</v>
      </c>
      <c r="AD15" s="554">
        <f t="shared" si="5"/>
      </c>
      <c r="AE15" s="561">
        <f t="shared" si="15"/>
        <v>7</v>
      </c>
      <c r="AF15" s="552"/>
      <c r="AG15" s="553"/>
      <c r="AH15" s="554">
        <f t="shared" si="6"/>
      </c>
      <c r="AI15" s="554">
        <f t="shared" si="7"/>
      </c>
      <c r="AJ15" s="561" t="str">
        <f t="shared" si="16"/>
        <v> </v>
      </c>
      <c r="AK15" s="552"/>
      <c r="AL15" s="553"/>
      <c r="AM15" s="554">
        <f t="shared" si="8"/>
      </c>
      <c r="AN15" s="554">
        <f t="shared" si="9"/>
      </c>
      <c r="AO15" s="561" t="str">
        <f t="shared" si="17"/>
        <v> </v>
      </c>
      <c r="AP15" s="552"/>
      <c r="AQ15" s="553"/>
      <c r="AR15" s="554">
        <f t="shared" si="18"/>
      </c>
      <c r="AS15" s="554">
        <f t="shared" si="19"/>
      </c>
      <c r="AT15" s="561" t="str">
        <f t="shared" si="20"/>
        <v> </v>
      </c>
      <c r="AU15" s="552"/>
      <c r="AV15" s="553"/>
      <c r="AW15" s="554">
        <f t="shared" si="21"/>
      </c>
      <c r="AX15" s="554">
        <f t="shared" si="22"/>
      </c>
      <c r="AY15" s="632" t="str">
        <f t="shared" si="23"/>
        <v> </v>
      </c>
      <c r="AZ15" s="556">
        <v>25</v>
      </c>
      <c r="BA15" s="557">
        <v>0</v>
      </c>
      <c r="BB15" s="558">
        <v>0</v>
      </c>
      <c r="BC15" s="562" t="s">
        <v>35</v>
      </c>
      <c r="BD15" s="558">
        <v>0</v>
      </c>
      <c r="BE15" s="558">
        <v>0</v>
      </c>
      <c r="BF15" s="562" t="s">
        <v>35</v>
      </c>
      <c r="BG15" s="558">
        <v>166</v>
      </c>
      <c r="BH15" s="558">
        <v>0</v>
      </c>
      <c r="BI15" s="562">
        <v>12</v>
      </c>
      <c r="BJ15" s="558">
        <v>245</v>
      </c>
      <c r="BK15" s="558">
        <v>0</v>
      </c>
      <c r="BL15" s="562">
        <v>9</v>
      </c>
      <c r="BM15" s="558">
        <v>283.5</v>
      </c>
      <c r="BN15" s="558">
        <v>0</v>
      </c>
      <c r="BO15" s="562">
        <v>7</v>
      </c>
      <c r="BP15" s="558">
        <v>337.5</v>
      </c>
      <c r="BQ15" s="558">
        <v>0</v>
      </c>
      <c r="BR15" s="562">
        <v>7</v>
      </c>
      <c r="BS15" s="558">
        <v>0</v>
      </c>
      <c r="BT15" s="558">
        <v>0</v>
      </c>
      <c r="BU15" s="562" t="s">
        <v>35</v>
      </c>
      <c r="BV15" s="558">
        <v>0</v>
      </c>
      <c r="BW15" s="558">
        <v>0</v>
      </c>
      <c r="BX15" s="562" t="s">
        <v>35</v>
      </c>
      <c r="BY15" s="558">
        <v>0</v>
      </c>
      <c r="BZ15" s="558">
        <v>0</v>
      </c>
      <c r="CA15" s="562" t="s">
        <v>35</v>
      </c>
      <c r="CB15" s="558">
        <v>0</v>
      </c>
      <c r="CC15" s="558">
        <v>0</v>
      </c>
      <c r="CD15" s="562" t="s">
        <v>35</v>
      </c>
    </row>
    <row r="16" spans="1:82" s="560" customFormat="1" ht="18.75" customHeight="1">
      <c r="A16" s="631">
        <v>28</v>
      </c>
      <c r="B16" s="552"/>
      <c r="C16" s="553"/>
      <c r="D16" s="554">
        <f t="shared" si="0"/>
      </c>
      <c r="E16" s="554">
        <f t="shared" si="1"/>
      </c>
      <c r="F16" s="561" t="str">
        <f t="shared" si="10"/>
        <v> </v>
      </c>
      <c r="G16" s="552" t="s">
        <v>101</v>
      </c>
      <c r="H16" s="553">
        <v>135336</v>
      </c>
      <c r="I16" s="554">
        <v>208.978</v>
      </c>
      <c r="J16" s="554">
        <f t="shared" si="2"/>
      </c>
      <c r="K16" s="561">
        <f t="shared" si="11"/>
        <v>12</v>
      </c>
      <c r="L16" s="552" t="s">
        <v>101</v>
      </c>
      <c r="M16" s="553">
        <v>135337</v>
      </c>
      <c r="N16" s="554">
        <v>230.0115</v>
      </c>
      <c r="O16" s="554">
        <f t="shared" si="3"/>
      </c>
      <c r="P16" s="561">
        <f t="shared" si="12"/>
        <v>10</v>
      </c>
      <c r="Q16" s="552" t="s">
        <v>101</v>
      </c>
      <c r="R16" s="553">
        <v>135338</v>
      </c>
      <c r="S16" s="554">
        <v>341.2855</v>
      </c>
      <c r="T16" s="554">
        <f t="shared" si="4"/>
      </c>
      <c r="U16" s="561">
        <f t="shared" si="13"/>
        <v>9</v>
      </c>
      <c r="V16" s="552" t="s">
        <v>101</v>
      </c>
      <c r="W16" s="553">
        <v>135339</v>
      </c>
      <c r="X16" s="554">
        <v>398.2795</v>
      </c>
      <c r="Y16" s="554">
        <f>IF(BN16&lt;&gt;0,ROUND(BN16*(1-$AX$9)*1.18,2),"")</f>
      </c>
      <c r="Z16" s="561">
        <f t="shared" si="14"/>
        <v>7</v>
      </c>
      <c r="AA16" s="552" t="s">
        <v>101</v>
      </c>
      <c r="AB16" s="553">
        <v>135340</v>
      </c>
      <c r="AC16" s="554">
        <v>476.9855</v>
      </c>
      <c r="AD16" s="554">
        <f t="shared" si="5"/>
      </c>
      <c r="AE16" s="561">
        <f t="shared" si="15"/>
        <v>6</v>
      </c>
      <c r="AF16" s="552"/>
      <c r="AG16" s="553"/>
      <c r="AH16" s="554">
        <f t="shared" si="6"/>
      </c>
      <c r="AI16" s="554">
        <f t="shared" si="7"/>
      </c>
      <c r="AJ16" s="561" t="str">
        <f t="shared" si="16"/>
        <v> </v>
      </c>
      <c r="AK16" s="552"/>
      <c r="AL16" s="553"/>
      <c r="AM16" s="554">
        <f t="shared" si="8"/>
      </c>
      <c r="AN16" s="554">
        <f t="shared" si="9"/>
      </c>
      <c r="AO16" s="561" t="str">
        <f t="shared" si="17"/>
        <v> </v>
      </c>
      <c r="AP16" s="552"/>
      <c r="AQ16" s="553"/>
      <c r="AR16" s="554">
        <f t="shared" si="18"/>
      </c>
      <c r="AS16" s="554">
        <f t="shared" si="19"/>
      </c>
      <c r="AT16" s="561" t="str">
        <f t="shared" si="20"/>
        <v> </v>
      </c>
      <c r="AU16" s="552"/>
      <c r="AV16" s="553"/>
      <c r="AW16" s="554">
        <f t="shared" si="21"/>
      </c>
      <c r="AX16" s="554">
        <f t="shared" si="22"/>
      </c>
      <c r="AY16" s="632" t="str">
        <f t="shared" si="23"/>
        <v> </v>
      </c>
      <c r="AZ16" s="556">
        <v>28</v>
      </c>
      <c r="BA16" s="557">
        <v>0</v>
      </c>
      <c r="BB16" s="558">
        <v>0</v>
      </c>
      <c r="BC16" s="562" t="s">
        <v>35</v>
      </c>
      <c r="BD16" s="558">
        <v>154</v>
      </c>
      <c r="BE16" s="558">
        <v>0</v>
      </c>
      <c r="BF16" s="562">
        <v>12</v>
      </c>
      <c r="BG16" s="558">
        <v>169.5</v>
      </c>
      <c r="BH16" s="558">
        <v>0</v>
      </c>
      <c r="BI16" s="562">
        <v>10</v>
      </c>
      <c r="BJ16" s="558">
        <v>251.5</v>
      </c>
      <c r="BK16" s="558">
        <v>0</v>
      </c>
      <c r="BL16" s="562">
        <v>9</v>
      </c>
      <c r="BM16" s="558">
        <v>293.5</v>
      </c>
      <c r="BN16" s="558">
        <v>0</v>
      </c>
      <c r="BO16" s="562">
        <v>7</v>
      </c>
      <c r="BP16" s="558">
        <v>351.5</v>
      </c>
      <c r="BQ16" s="558">
        <v>0</v>
      </c>
      <c r="BR16" s="562">
        <v>6</v>
      </c>
      <c r="BS16" s="558">
        <v>0</v>
      </c>
      <c r="BT16" s="558">
        <v>0</v>
      </c>
      <c r="BU16" s="562" t="s">
        <v>35</v>
      </c>
      <c r="BV16" s="558">
        <v>0</v>
      </c>
      <c r="BW16" s="558">
        <v>0</v>
      </c>
      <c r="BX16" s="562" t="s">
        <v>35</v>
      </c>
      <c r="BY16" s="558">
        <v>0</v>
      </c>
      <c r="BZ16" s="558">
        <v>0</v>
      </c>
      <c r="CA16" s="562" t="s">
        <v>35</v>
      </c>
      <c r="CB16" s="558">
        <v>0</v>
      </c>
      <c r="CC16" s="558">
        <v>0</v>
      </c>
      <c r="CD16" s="562" t="s">
        <v>35</v>
      </c>
    </row>
    <row r="17" spans="1:82" s="560" customFormat="1" ht="18.75" customHeight="1">
      <c r="A17" s="631">
        <v>32</v>
      </c>
      <c r="B17" s="552"/>
      <c r="C17" s="553"/>
      <c r="D17" s="554">
        <f t="shared" si="0"/>
      </c>
      <c r="E17" s="554">
        <f t="shared" si="1"/>
      </c>
      <c r="F17" s="561" t="str">
        <f t="shared" si="10"/>
        <v> </v>
      </c>
      <c r="G17" s="552" t="s">
        <v>101</v>
      </c>
      <c r="H17" s="553">
        <v>135341</v>
      </c>
      <c r="I17" s="554">
        <v>232.7255</v>
      </c>
      <c r="J17" s="554">
        <f t="shared" si="2"/>
      </c>
      <c r="K17" s="561">
        <f t="shared" si="11"/>
        <v>12</v>
      </c>
      <c r="L17" s="552" t="s">
        <v>101</v>
      </c>
      <c r="M17" s="553">
        <v>135342</v>
      </c>
      <c r="N17" s="554">
        <v>240.189</v>
      </c>
      <c r="O17" s="554">
        <f t="shared" si="3"/>
      </c>
      <c r="P17" s="561">
        <f t="shared" si="12"/>
        <v>10</v>
      </c>
      <c r="Q17" s="552" t="s">
        <v>101</v>
      </c>
      <c r="R17" s="553">
        <v>135343</v>
      </c>
      <c r="S17" s="554">
        <v>394.7835</v>
      </c>
      <c r="T17" s="554">
        <f t="shared" si="4"/>
      </c>
      <c r="U17" s="561">
        <f t="shared" si="13"/>
        <v>8</v>
      </c>
      <c r="V17" s="552" t="s">
        <v>101</v>
      </c>
      <c r="W17" s="553">
        <v>135344</v>
      </c>
      <c r="X17" s="554">
        <v>421.3485</v>
      </c>
      <c r="Y17" s="554">
        <f>IF(BN17&lt;&gt;0,ROUND(BN17*(1-$AX$9)*1.18,2),"")</f>
      </c>
      <c r="Z17" s="561">
        <f t="shared" si="14"/>
        <v>7</v>
      </c>
      <c r="AA17" s="552" t="s">
        <v>101</v>
      </c>
      <c r="AB17" s="553"/>
      <c r="AC17" s="554">
        <v>503.447</v>
      </c>
      <c r="AD17" s="554">
        <f t="shared" si="5"/>
      </c>
      <c r="AE17" s="561">
        <f t="shared" si="15"/>
        <v>6</v>
      </c>
      <c r="AF17" s="552"/>
      <c r="AG17" s="553"/>
      <c r="AH17" s="554">
        <f t="shared" si="6"/>
      </c>
      <c r="AI17" s="554">
        <f t="shared" si="7"/>
      </c>
      <c r="AJ17" s="561" t="str">
        <f t="shared" si="16"/>
        <v> </v>
      </c>
      <c r="AK17" s="552"/>
      <c r="AL17" s="553"/>
      <c r="AM17" s="554">
        <f t="shared" si="8"/>
      </c>
      <c r="AN17" s="554">
        <f t="shared" si="9"/>
      </c>
      <c r="AO17" s="561" t="str">
        <f t="shared" si="17"/>
        <v> </v>
      </c>
      <c r="AP17" s="552"/>
      <c r="AQ17" s="553"/>
      <c r="AR17" s="554">
        <f t="shared" si="18"/>
      </c>
      <c r="AS17" s="554">
        <f t="shared" si="19"/>
      </c>
      <c r="AT17" s="561" t="str">
        <f t="shared" si="20"/>
        <v> </v>
      </c>
      <c r="AU17" s="552"/>
      <c r="AV17" s="553"/>
      <c r="AW17" s="554">
        <f t="shared" si="21"/>
      </c>
      <c r="AX17" s="554">
        <f t="shared" si="22"/>
      </c>
      <c r="AY17" s="632" t="str">
        <f t="shared" si="23"/>
        <v> </v>
      </c>
      <c r="AZ17" s="556">
        <v>32</v>
      </c>
      <c r="BA17" s="557">
        <v>0</v>
      </c>
      <c r="BB17" s="558">
        <v>0</v>
      </c>
      <c r="BC17" s="562" t="s">
        <v>35</v>
      </c>
      <c r="BD17" s="558">
        <v>171.5</v>
      </c>
      <c r="BE17" s="558">
        <v>0</v>
      </c>
      <c r="BF17" s="562">
        <v>12</v>
      </c>
      <c r="BG17" s="558">
        <v>177</v>
      </c>
      <c r="BH17" s="558">
        <v>0</v>
      </c>
      <c r="BI17" s="562">
        <v>10</v>
      </c>
      <c r="BJ17" s="558">
        <v>265.5</v>
      </c>
      <c r="BK17" s="558">
        <v>0</v>
      </c>
      <c r="BL17" s="562">
        <v>8</v>
      </c>
      <c r="BM17" s="558">
        <v>310.5</v>
      </c>
      <c r="BN17" s="558">
        <v>0</v>
      </c>
      <c r="BO17" s="562">
        <v>7</v>
      </c>
      <c r="BP17" s="558">
        <v>371</v>
      </c>
      <c r="BQ17" s="558">
        <v>0</v>
      </c>
      <c r="BR17" s="562">
        <v>6</v>
      </c>
      <c r="BS17" s="558">
        <v>0</v>
      </c>
      <c r="BT17" s="558">
        <v>0</v>
      </c>
      <c r="BU17" s="562" t="s">
        <v>35</v>
      </c>
      <c r="BV17" s="558">
        <v>0</v>
      </c>
      <c r="BW17" s="558">
        <v>0</v>
      </c>
      <c r="BX17" s="562" t="s">
        <v>35</v>
      </c>
      <c r="BY17" s="558">
        <v>0</v>
      </c>
      <c r="BZ17" s="558">
        <v>0</v>
      </c>
      <c r="CA17" s="562" t="s">
        <v>35</v>
      </c>
      <c r="CB17" s="558">
        <v>0</v>
      </c>
      <c r="CC17" s="558">
        <v>0</v>
      </c>
      <c r="CD17" s="562" t="s">
        <v>35</v>
      </c>
    </row>
    <row r="18" spans="1:82" s="560" customFormat="1" ht="18.75" customHeight="1">
      <c r="A18" s="631">
        <v>35</v>
      </c>
      <c r="B18" s="552"/>
      <c r="C18" s="553"/>
      <c r="D18" s="554">
        <f t="shared" si="0"/>
      </c>
      <c r="E18" s="554">
        <f t="shared" si="1"/>
      </c>
      <c r="F18" s="561" t="str">
        <f t="shared" si="10"/>
        <v> </v>
      </c>
      <c r="G18" s="552" t="s">
        <v>101</v>
      </c>
      <c r="H18" s="553"/>
      <c r="I18" s="554">
        <v>238.832</v>
      </c>
      <c r="J18" s="554">
        <f t="shared" si="2"/>
      </c>
      <c r="K18" s="561">
        <f t="shared" si="11"/>
        <v>12</v>
      </c>
      <c r="L18" s="552" t="s">
        <v>101</v>
      </c>
      <c r="M18" s="553">
        <v>135347</v>
      </c>
      <c r="N18" s="554">
        <v>254.4375</v>
      </c>
      <c r="O18" s="554">
        <f t="shared" si="3"/>
      </c>
      <c r="P18" s="561">
        <f t="shared" si="12"/>
        <v>10</v>
      </c>
      <c r="Q18" s="552" t="s">
        <v>101</v>
      </c>
      <c r="R18" s="553">
        <v>135348</v>
      </c>
      <c r="S18" s="554">
        <v>361.6405</v>
      </c>
      <c r="T18" s="554">
        <f t="shared" si="4"/>
      </c>
      <c r="U18" s="561">
        <f t="shared" si="13"/>
        <v>8</v>
      </c>
      <c r="V18" s="552" t="s">
        <v>101</v>
      </c>
      <c r="W18" s="553">
        <v>135349</v>
      </c>
      <c r="X18" s="554">
        <v>443.739</v>
      </c>
      <c r="Y18" s="554">
        <v>443.739</v>
      </c>
      <c r="Z18" s="561">
        <f t="shared" si="14"/>
        <v>7</v>
      </c>
      <c r="AA18" s="552" t="s">
        <v>101</v>
      </c>
      <c r="AB18" s="553"/>
      <c r="AC18" s="554">
        <v>529.9085</v>
      </c>
      <c r="AD18" s="554">
        <f t="shared" si="5"/>
      </c>
      <c r="AE18" s="561">
        <f t="shared" si="15"/>
        <v>6</v>
      </c>
      <c r="AF18" s="552"/>
      <c r="AG18" s="553"/>
      <c r="AH18" s="554">
        <f t="shared" si="6"/>
      </c>
      <c r="AI18" s="554">
        <f t="shared" si="7"/>
      </c>
      <c r="AJ18" s="561" t="str">
        <f t="shared" si="16"/>
        <v> </v>
      </c>
      <c r="AK18" s="552"/>
      <c r="AL18" s="553"/>
      <c r="AM18" s="554">
        <f t="shared" si="8"/>
      </c>
      <c r="AN18" s="554">
        <f t="shared" si="9"/>
      </c>
      <c r="AO18" s="561" t="str">
        <f t="shared" si="17"/>
        <v> </v>
      </c>
      <c r="AP18" s="552"/>
      <c r="AQ18" s="553"/>
      <c r="AR18" s="554">
        <f t="shared" si="18"/>
      </c>
      <c r="AS18" s="554">
        <f t="shared" si="19"/>
      </c>
      <c r="AT18" s="561" t="str">
        <f t="shared" si="20"/>
        <v> </v>
      </c>
      <c r="AU18" s="552"/>
      <c r="AV18" s="553"/>
      <c r="AW18" s="554">
        <f t="shared" si="21"/>
      </c>
      <c r="AX18" s="554">
        <f t="shared" si="22"/>
      </c>
      <c r="AY18" s="632" t="str">
        <f t="shared" si="23"/>
        <v> </v>
      </c>
      <c r="AZ18" s="563">
        <v>35</v>
      </c>
      <c r="BA18" s="557">
        <v>0</v>
      </c>
      <c r="BB18" s="558">
        <v>0</v>
      </c>
      <c r="BC18" s="564" t="s">
        <v>35</v>
      </c>
      <c r="BD18" s="558">
        <v>176</v>
      </c>
      <c r="BE18" s="558">
        <v>0</v>
      </c>
      <c r="BF18" s="564">
        <v>12</v>
      </c>
      <c r="BG18" s="558">
        <v>187.5</v>
      </c>
      <c r="BH18" s="558">
        <v>0</v>
      </c>
      <c r="BI18" s="564">
        <v>10</v>
      </c>
      <c r="BJ18" s="558">
        <v>266.5</v>
      </c>
      <c r="BK18" s="558">
        <v>0</v>
      </c>
      <c r="BL18" s="564">
        <v>8</v>
      </c>
      <c r="BM18" s="558">
        <v>327</v>
      </c>
      <c r="BN18" s="558">
        <v>327</v>
      </c>
      <c r="BO18" s="564">
        <v>7</v>
      </c>
      <c r="BP18" s="558">
        <v>390.5</v>
      </c>
      <c r="BQ18" s="558">
        <v>0</v>
      </c>
      <c r="BR18" s="564">
        <v>6</v>
      </c>
      <c r="BS18" s="558">
        <v>0</v>
      </c>
      <c r="BT18" s="558">
        <v>0</v>
      </c>
      <c r="BU18" s="564" t="s">
        <v>35</v>
      </c>
      <c r="BV18" s="558">
        <v>0</v>
      </c>
      <c r="BW18" s="558">
        <v>0</v>
      </c>
      <c r="BX18" s="564" t="s">
        <v>35</v>
      </c>
      <c r="BY18" s="558">
        <v>0</v>
      </c>
      <c r="BZ18" s="558">
        <v>0</v>
      </c>
      <c r="CA18" s="564" t="s">
        <v>35</v>
      </c>
      <c r="CB18" s="558">
        <v>0</v>
      </c>
      <c r="CC18" s="558">
        <v>0</v>
      </c>
      <c r="CD18" s="564" t="s">
        <v>35</v>
      </c>
    </row>
    <row r="19" spans="1:82" s="560" customFormat="1" ht="18.75" customHeight="1">
      <c r="A19" s="631">
        <v>38</v>
      </c>
      <c r="B19" s="552"/>
      <c r="C19" s="553"/>
      <c r="D19" s="554">
        <f t="shared" si="0"/>
      </c>
      <c r="E19" s="554">
        <f t="shared" si="1"/>
      </c>
      <c r="F19" s="561" t="str">
        <f t="shared" si="10"/>
        <v> </v>
      </c>
      <c r="G19" s="552" t="s">
        <v>101</v>
      </c>
      <c r="H19" s="553">
        <v>135351</v>
      </c>
      <c r="I19" s="554">
        <v>245.617</v>
      </c>
      <c r="J19" s="554">
        <f t="shared" si="2"/>
      </c>
      <c r="K19" s="561">
        <f t="shared" si="11"/>
        <v>10</v>
      </c>
      <c r="L19" s="552" t="s">
        <v>101</v>
      </c>
      <c r="M19" s="553">
        <v>135352</v>
      </c>
      <c r="N19" s="554">
        <v>268.0075</v>
      </c>
      <c r="O19" s="554">
        <f t="shared" si="3"/>
      </c>
      <c r="P19" s="561">
        <f t="shared" si="12"/>
        <v>9</v>
      </c>
      <c r="Q19" s="552" t="s">
        <v>101</v>
      </c>
      <c r="R19" s="553">
        <v>135353</v>
      </c>
      <c r="S19" s="554">
        <v>365.7115</v>
      </c>
      <c r="T19" s="554">
        <f t="shared" si="4"/>
      </c>
      <c r="U19" s="561">
        <f t="shared" si="13"/>
        <v>8</v>
      </c>
      <c r="V19" s="552" t="s">
        <v>101</v>
      </c>
      <c r="W19" s="553">
        <v>135354</v>
      </c>
      <c r="X19" s="554">
        <v>495.9836</v>
      </c>
      <c r="Y19" s="554">
        <f>IF(BN19&lt;&gt;0,ROUND(BN19*(1-$AX$9)*1.18,2),"")</f>
      </c>
      <c r="Z19" s="561">
        <f t="shared" si="14"/>
        <v>7</v>
      </c>
      <c r="AA19" s="552" t="s">
        <v>101</v>
      </c>
      <c r="AB19" s="553">
        <v>135355</v>
      </c>
      <c r="AC19" s="554">
        <v>595.723</v>
      </c>
      <c r="AD19" s="554">
        <f t="shared" si="5"/>
      </c>
      <c r="AE19" s="561">
        <f t="shared" si="15"/>
        <v>6</v>
      </c>
      <c r="AF19" s="552"/>
      <c r="AG19" s="553"/>
      <c r="AH19" s="554">
        <f t="shared" si="6"/>
      </c>
      <c r="AI19" s="554">
        <f t="shared" si="7"/>
      </c>
      <c r="AJ19" s="561" t="str">
        <f t="shared" si="16"/>
        <v> </v>
      </c>
      <c r="AK19" s="552"/>
      <c r="AL19" s="553"/>
      <c r="AM19" s="554">
        <f t="shared" si="8"/>
      </c>
      <c r="AN19" s="554">
        <f t="shared" si="9"/>
      </c>
      <c r="AO19" s="561" t="str">
        <f t="shared" si="17"/>
        <v> </v>
      </c>
      <c r="AP19" s="552"/>
      <c r="AQ19" s="553"/>
      <c r="AR19" s="554">
        <f t="shared" si="18"/>
      </c>
      <c r="AS19" s="554">
        <f t="shared" si="19"/>
      </c>
      <c r="AT19" s="561" t="str">
        <f t="shared" si="20"/>
        <v> </v>
      </c>
      <c r="AU19" s="552"/>
      <c r="AV19" s="553"/>
      <c r="AW19" s="554">
        <f t="shared" si="21"/>
      </c>
      <c r="AX19" s="554">
        <f t="shared" si="22"/>
      </c>
      <c r="AY19" s="632" t="str">
        <f t="shared" si="23"/>
        <v> </v>
      </c>
      <c r="AZ19" s="563">
        <v>38</v>
      </c>
      <c r="BA19" s="557">
        <v>0</v>
      </c>
      <c r="BB19" s="558">
        <v>0</v>
      </c>
      <c r="BC19" s="564" t="s">
        <v>35</v>
      </c>
      <c r="BD19" s="558">
        <v>181</v>
      </c>
      <c r="BE19" s="558">
        <v>0</v>
      </c>
      <c r="BF19" s="564">
        <v>10</v>
      </c>
      <c r="BG19" s="558">
        <v>197.5</v>
      </c>
      <c r="BH19" s="558">
        <v>0</v>
      </c>
      <c r="BI19" s="564">
        <v>9</v>
      </c>
      <c r="BJ19" s="558">
        <v>269.5</v>
      </c>
      <c r="BK19" s="558">
        <v>0</v>
      </c>
      <c r="BL19" s="564">
        <v>8</v>
      </c>
      <c r="BM19" s="558">
        <v>365.5</v>
      </c>
      <c r="BN19" s="558">
        <v>0</v>
      </c>
      <c r="BO19" s="564">
        <v>7</v>
      </c>
      <c r="BP19" s="558">
        <v>439</v>
      </c>
      <c r="BQ19" s="558">
        <v>0</v>
      </c>
      <c r="BR19" s="564">
        <v>6</v>
      </c>
      <c r="BS19" s="558">
        <v>0</v>
      </c>
      <c r="BT19" s="558">
        <v>0</v>
      </c>
      <c r="BU19" s="564" t="s">
        <v>35</v>
      </c>
      <c r="BV19" s="558">
        <v>0</v>
      </c>
      <c r="BW19" s="558">
        <v>0</v>
      </c>
      <c r="BX19" s="564" t="s">
        <v>35</v>
      </c>
      <c r="BY19" s="558">
        <v>0</v>
      </c>
      <c r="BZ19" s="558">
        <v>0</v>
      </c>
      <c r="CA19" s="564" t="s">
        <v>35</v>
      </c>
      <c r="CB19" s="558">
        <v>0</v>
      </c>
      <c r="CC19" s="558">
        <v>0</v>
      </c>
      <c r="CD19" s="564" t="s">
        <v>35</v>
      </c>
    </row>
    <row r="20" spans="1:82" s="560" customFormat="1" ht="18.75" customHeight="1">
      <c r="A20" s="631">
        <v>42</v>
      </c>
      <c r="B20" s="552" t="s">
        <v>101</v>
      </c>
      <c r="C20" s="553"/>
      <c r="D20" s="554">
        <f t="shared" si="0"/>
      </c>
      <c r="E20" s="554">
        <v>252.402</v>
      </c>
      <c r="F20" s="561">
        <f t="shared" si="10"/>
        <v>12</v>
      </c>
      <c r="G20" s="552" t="s">
        <v>101</v>
      </c>
      <c r="H20" s="553">
        <v>135356</v>
      </c>
      <c r="I20" s="554">
        <v>254.4375</v>
      </c>
      <c r="J20" s="554">
        <f t="shared" si="2"/>
      </c>
      <c r="K20" s="561">
        <f t="shared" si="11"/>
        <v>11</v>
      </c>
      <c r="L20" s="552" t="s">
        <v>101</v>
      </c>
      <c r="M20" s="553"/>
      <c r="N20" s="554">
        <v>269.3645</v>
      </c>
      <c r="O20" s="554">
        <v>269.3645</v>
      </c>
      <c r="P20" s="561">
        <f t="shared" si="12"/>
        <v>9</v>
      </c>
      <c r="Q20" s="552" t="s">
        <v>101</v>
      </c>
      <c r="R20" s="553">
        <v>135358</v>
      </c>
      <c r="S20" s="554">
        <v>369.104</v>
      </c>
      <c r="T20" s="554">
        <v>369.104</v>
      </c>
      <c r="U20" s="561">
        <f t="shared" si="13"/>
        <v>7</v>
      </c>
      <c r="V20" s="552" t="s">
        <v>101</v>
      </c>
      <c r="W20" s="553"/>
      <c r="X20" s="554">
        <v>519.731</v>
      </c>
      <c r="Y20" s="554">
        <v>519.731</v>
      </c>
      <c r="Z20" s="561">
        <f t="shared" si="14"/>
        <v>7</v>
      </c>
      <c r="AA20" s="552" t="s">
        <v>101</v>
      </c>
      <c r="AB20" s="553"/>
      <c r="AC20" s="554">
        <f>IF(BP20&lt;&gt;0,ROUND(BP20*(1-$AX$9)*1.18,2),"")</f>
      </c>
      <c r="AD20" s="554">
        <v>575.368</v>
      </c>
      <c r="AE20" s="561">
        <f t="shared" si="15"/>
        <v>5</v>
      </c>
      <c r="AF20" s="552" t="s">
        <v>101</v>
      </c>
      <c r="AG20" s="553"/>
      <c r="AH20" s="554">
        <f t="shared" si="6"/>
      </c>
      <c r="AI20" s="554">
        <v>757.8845</v>
      </c>
      <c r="AJ20" s="561">
        <f t="shared" si="16"/>
        <v>5</v>
      </c>
      <c r="AK20" s="552" t="s">
        <v>101</v>
      </c>
      <c r="AL20" s="553"/>
      <c r="AM20" s="554">
        <f t="shared" si="8"/>
      </c>
      <c r="AN20" s="554">
        <v>880.0145</v>
      </c>
      <c r="AO20" s="561">
        <f t="shared" si="17"/>
        <v>4</v>
      </c>
      <c r="AP20" s="552"/>
      <c r="AQ20" s="553"/>
      <c r="AR20" s="554">
        <f t="shared" si="18"/>
      </c>
      <c r="AS20" s="554">
        <f t="shared" si="19"/>
      </c>
      <c r="AT20" s="561" t="str">
        <f t="shared" si="20"/>
        <v> </v>
      </c>
      <c r="AU20" s="552" t="s">
        <v>101</v>
      </c>
      <c r="AV20" s="553"/>
      <c r="AW20" s="554">
        <f t="shared" si="21"/>
      </c>
      <c r="AX20" s="554">
        <v>1139.2015</v>
      </c>
      <c r="AY20" s="632">
        <f t="shared" si="23"/>
        <v>3</v>
      </c>
      <c r="AZ20" s="563">
        <v>42</v>
      </c>
      <c r="BA20" s="557">
        <v>0</v>
      </c>
      <c r="BB20" s="558">
        <v>186</v>
      </c>
      <c r="BC20" s="564">
        <v>12</v>
      </c>
      <c r="BD20" s="558">
        <v>187.5</v>
      </c>
      <c r="BE20" s="558">
        <v>0</v>
      </c>
      <c r="BF20" s="564">
        <v>11</v>
      </c>
      <c r="BG20" s="558">
        <v>198.5</v>
      </c>
      <c r="BH20" s="558">
        <v>198.5</v>
      </c>
      <c r="BI20" s="564">
        <v>9</v>
      </c>
      <c r="BJ20" s="558">
        <v>272</v>
      </c>
      <c r="BK20" s="558">
        <v>272</v>
      </c>
      <c r="BL20" s="564">
        <v>7</v>
      </c>
      <c r="BM20" s="558">
        <v>383</v>
      </c>
      <c r="BN20" s="558">
        <v>383</v>
      </c>
      <c r="BO20" s="564">
        <v>7</v>
      </c>
      <c r="BP20" s="558">
        <v>0</v>
      </c>
      <c r="BQ20" s="558">
        <v>424</v>
      </c>
      <c r="BR20" s="564">
        <v>5</v>
      </c>
      <c r="BS20" s="558">
        <v>0</v>
      </c>
      <c r="BT20" s="558">
        <v>558.5</v>
      </c>
      <c r="BU20" s="564">
        <v>5</v>
      </c>
      <c r="BV20" s="558">
        <v>0</v>
      </c>
      <c r="BW20" s="558">
        <v>648.5</v>
      </c>
      <c r="BX20" s="564">
        <v>4</v>
      </c>
      <c r="BY20" s="558">
        <v>0</v>
      </c>
      <c r="BZ20" s="558">
        <v>0</v>
      </c>
      <c r="CA20" s="564" t="s">
        <v>35</v>
      </c>
      <c r="CB20" s="558">
        <v>0</v>
      </c>
      <c r="CC20" s="558">
        <v>839.5</v>
      </c>
      <c r="CD20" s="564">
        <v>3</v>
      </c>
    </row>
    <row r="21" spans="1:82" s="560" customFormat="1" ht="18.75" customHeight="1">
      <c r="A21" s="631">
        <v>45</v>
      </c>
      <c r="B21" s="552" t="s">
        <v>101</v>
      </c>
      <c r="C21" s="553"/>
      <c r="D21" s="554">
        <f t="shared" si="0"/>
      </c>
      <c r="E21" s="554">
        <v>257.83</v>
      </c>
      <c r="F21" s="561">
        <f t="shared" si="10"/>
        <v>12</v>
      </c>
      <c r="G21" s="552" t="s">
        <v>101</v>
      </c>
      <c r="H21" s="553"/>
      <c r="I21" s="554">
        <v>260.544</v>
      </c>
      <c r="J21" s="554">
        <f t="shared" si="2"/>
      </c>
      <c r="K21" s="561">
        <f t="shared" si="11"/>
        <v>10</v>
      </c>
      <c r="L21" s="552" t="s">
        <v>101</v>
      </c>
      <c r="M21" s="553">
        <v>135361</v>
      </c>
      <c r="N21" s="554">
        <v>273.4355</v>
      </c>
      <c r="O21" s="554">
        <v>273.4355</v>
      </c>
      <c r="P21" s="561">
        <f t="shared" si="12"/>
        <v>9</v>
      </c>
      <c r="Q21" s="552" t="s">
        <v>101</v>
      </c>
      <c r="R21" s="553">
        <v>135362</v>
      </c>
      <c r="S21" s="554">
        <v>377.9245</v>
      </c>
      <c r="T21" s="554">
        <v>377.9245</v>
      </c>
      <c r="U21" s="561">
        <f t="shared" si="13"/>
        <v>7</v>
      </c>
      <c r="V21" s="552" t="s">
        <v>101</v>
      </c>
      <c r="W21" s="553"/>
      <c r="X21" s="554">
        <v>525.159</v>
      </c>
      <c r="Y21" s="554">
        <v>525.159</v>
      </c>
      <c r="Z21" s="561">
        <f t="shared" si="14"/>
        <v>7</v>
      </c>
      <c r="AA21" s="552" t="s">
        <v>101</v>
      </c>
      <c r="AB21" s="553"/>
      <c r="AC21" s="554">
        <f>IF(BP21&lt;&gt;0,ROUND(BP21*(1-$AX$9)*1.18,2),"")</f>
      </c>
      <c r="AD21" s="554">
        <v>582.153</v>
      </c>
      <c r="AE21" s="561">
        <f t="shared" si="15"/>
        <v>5</v>
      </c>
      <c r="AF21" s="552"/>
      <c r="AG21" s="553"/>
      <c r="AH21" s="554">
        <f t="shared" si="6"/>
      </c>
      <c r="AI21" s="554">
        <f>IF(BT21&lt;&gt;0,ROUND(BT21*(1-$AX$9)*1.18,2),"")</f>
      </c>
      <c r="AJ21" s="561" t="str">
        <f t="shared" si="16"/>
        <v> </v>
      </c>
      <c r="AK21" s="552" t="s">
        <v>101</v>
      </c>
      <c r="AL21" s="553"/>
      <c r="AM21" s="554">
        <f t="shared" si="8"/>
      </c>
      <c r="AN21" s="554">
        <v>929.545</v>
      </c>
      <c r="AO21" s="561">
        <f t="shared" si="17"/>
        <v>4</v>
      </c>
      <c r="AP21" s="552"/>
      <c r="AQ21" s="553"/>
      <c r="AR21" s="554">
        <f t="shared" si="18"/>
      </c>
      <c r="AS21" s="554">
        <f t="shared" si="19"/>
      </c>
      <c r="AT21" s="561" t="str">
        <f t="shared" si="20"/>
        <v> </v>
      </c>
      <c r="AU21" s="552" t="s">
        <v>101</v>
      </c>
      <c r="AV21" s="553"/>
      <c r="AW21" s="554">
        <f t="shared" si="21"/>
      </c>
      <c r="AX21" s="554">
        <v>1163.6275</v>
      </c>
      <c r="AY21" s="632">
        <f t="shared" si="23"/>
        <v>3</v>
      </c>
      <c r="AZ21" s="563">
        <v>45</v>
      </c>
      <c r="BA21" s="557">
        <v>0</v>
      </c>
      <c r="BB21" s="558">
        <v>190</v>
      </c>
      <c r="BC21" s="564">
        <v>12</v>
      </c>
      <c r="BD21" s="558">
        <v>192</v>
      </c>
      <c r="BE21" s="558">
        <v>0</v>
      </c>
      <c r="BF21" s="564">
        <v>10</v>
      </c>
      <c r="BG21" s="558">
        <v>201.5</v>
      </c>
      <c r="BH21" s="558">
        <v>201.5</v>
      </c>
      <c r="BI21" s="564">
        <v>9</v>
      </c>
      <c r="BJ21" s="558">
        <v>278.5</v>
      </c>
      <c r="BK21" s="558">
        <v>278.5</v>
      </c>
      <c r="BL21" s="564">
        <v>7</v>
      </c>
      <c r="BM21" s="558">
        <v>387</v>
      </c>
      <c r="BN21" s="558">
        <v>387</v>
      </c>
      <c r="BO21" s="564">
        <v>7</v>
      </c>
      <c r="BP21" s="558">
        <v>0</v>
      </c>
      <c r="BQ21" s="558">
        <v>429</v>
      </c>
      <c r="BR21" s="564">
        <v>5</v>
      </c>
      <c r="BS21" s="558">
        <v>0</v>
      </c>
      <c r="BT21" s="558">
        <v>0</v>
      </c>
      <c r="BU21" s="564" t="s">
        <v>35</v>
      </c>
      <c r="BV21" s="558">
        <v>0</v>
      </c>
      <c r="BW21" s="558">
        <v>685</v>
      </c>
      <c r="BX21" s="564">
        <v>4</v>
      </c>
      <c r="BY21" s="558">
        <v>0</v>
      </c>
      <c r="BZ21" s="558">
        <v>0</v>
      </c>
      <c r="CA21" s="564" t="s">
        <v>35</v>
      </c>
      <c r="CB21" s="558">
        <v>0</v>
      </c>
      <c r="CC21" s="558">
        <v>857.5</v>
      </c>
      <c r="CD21" s="564">
        <v>3</v>
      </c>
    </row>
    <row r="22" spans="1:82" s="560" customFormat="1" ht="18.75" customHeight="1">
      <c r="A22" s="631">
        <v>48</v>
      </c>
      <c r="B22" s="552" t="s">
        <v>101</v>
      </c>
      <c r="C22" s="553"/>
      <c r="D22" s="554">
        <f t="shared" si="0"/>
      </c>
      <c r="E22" s="554">
        <v>260.544</v>
      </c>
      <c r="F22" s="561">
        <f t="shared" si="10"/>
        <v>11</v>
      </c>
      <c r="G22" s="552" t="s">
        <v>101</v>
      </c>
      <c r="H22" s="553">
        <v>135364</v>
      </c>
      <c r="I22" s="554">
        <v>263.258</v>
      </c>
      <c r="J22" s="554">
        <f t="shared" si="2"/>
      </c>
      <c r="K22" s="561">
        <f t="shared" si="11"/>
        <v>10</v>
      </c>
      <c r="L22" s="552" t="s">
        <v>101</v>
      </c>
      <c r="M22" s="553">
        <v>135365</v>
      </c>
      <c r="N22" s="554">
        <v>278.185</v>
      </c>
      <c r="O22" s="554">
        <f t="shared" si="3"/>
      </c>
      <c r="P22" s="561">
        <f t="shared" si="12"/>
        <v>9</v>
      </c>
      <c r="Q22" s="552" t="s">
        <v>101</v>
      </c>
      <c r="R22" s="553"/>
      <c r="S22" s="554">
        <v>384.7095</v>
      </c>
      <c r="T22" s="554">
        <v>384.7095</v>
      </c>
      <c r="U22" s="561">
        <f t="shared" si="13"/>
        <v>7</v>
      </c>
      <c r="V22" s="552" t="s">
        <v>101</v>
      </c>
      <c r="W22" s="553">
        <v>135367</v>
      </c>
      <c r="X22" s="554">
        <v>527.1945</v>
      </c>
      <c r="Y22" s="554">
        <v>527.1945</v>
      </c>
      <c r="Z22" s="561">
        <f t="shared" si="14"/>
        <v>6</v>
      </c>
      <c r="AA22" s="552"/>
      <c r="AB22" s="553"/>
      <c r="AC22" s="554">
        <f>IF(BP22&lt;&gt;0,ROUND(BP22*(1-$AX$9)*1.18,2),"")</f>
      </c>
      <c r="AD22" s="554">
        <f>IF(BQ22&lt;&gt;0,ROUND(BQ22*(1-$AX$9)*1.18,2),"")</f>
      </c>
      <c r="AE22" s="561" t="str">
        <f t="shared" si="15"/>
        <v> </v>
      </c>
      <c r="AF22" s="552" t="s">
        <v>101</v>
      </c>
      <c r="AG22" s="553"/>
      <c r="AH22" s="554">
        <f t="shared" si="6"/>
      </c>
      <c r="AI22" s="554">
        <v>841.34</v>
      </c>
      <c r="AJ22" s="561">
        <f t="shared" si="16"/>
        <v>5</v>
      </c>
      <c r="AK22" s="552" t="s">
        <v>101</v>
      </c>
      <c r="AL22" s="553"/>
      <c r="AM22" s="554">
        <f t="shared" si="8"/>
      </c>
      <c r="AN22" s="554">
        <v>977.04</v>
      </c>
      <c r="AO22" s="561">
        <f t="shared" si="17"/>
        <v>4</v>
      </c>
      <c r="AP22" s="552" t="s">
        <v>101</v>
      </c>
      <c r="AQ22" s="553"/>
      <c r="AR22" s="554">
        <f t="shared" si="18"/>
      </c>
      <c r="AS22" s="554">
        <v>983.825</v>
      </c>
      <c r="AT22" s="561">
        <f t="shared" si="20"/>
        <v>4</v>
      </c>
      <c r="AU22" s="552" t="s">
        <v>101</v>
      </c>
      <c r="AV22" s="553"/>
      <c r="AW22" s="554">
        <f t="shared" si="21"/>
      </c>
      <c r="AX22" s="554">
        <v>1188.732</v>
      </c>
      <c r="AY22" s="632">
        <f t="shared" si="23"/>
        <v>3</v>
      </c>
      <c r="AZ22" s="563">
        <v>48</v>
      </c>
      <c r="BA22" s="557">
        <v>0</v>
      </c>
      <c r="BB22" s="558">
        <v>192</v>
      </c>
      <c r="BC22" s="564">
        <v>11</v>
      </c>
      <c r="BD22" s="558">
        <v>194</v>
      </c>
      <c r="BE22" s="558">
        <v>0</v>
      </c>
      <c r="BF22" s="564">
        <v>10</v>
      </c>
      <c r="BG22" s="558">
        <v>205</v>
      </c>
      <c r="BH22" s="558">
        <v>0</v>
      </c>
      <c r="BI22" s="564">
        <v>9</v>
      </c>
      <c r="BJ22" s="558">
        <v>283.5</v>
      </c>
      <c r="BK22" s="558">
        <v>283.5</v>
      </c>
      <c r="BL22" s="564">
        <v>7</v>
      </c>
      <c r="BM22" s="558">
        <v>388.5</v>
      </c>
      <c r="BN22" s="558">
        <v>388.5</v>
      </c>
      <c r="BO22" s="564">
        <v>6</v>
      </c>
      <c r="BP22" s="558">
        <v>0</v>
      </c>
      <c r="BQ22" s="558">
        <v>0</v>
      </c>
      <c r="BR22" s="564" t="s">
        <v>35</v>
      </c>
      <c r="BS22" s="558">
        <v>0</v>
      </c>
      <c r="BT22" s="558">
        <v>620</v>
      </c>
      <c r="BU22" s="564">
        <v>5</v>
      </c>
      <c r="BV22" s="558">
        <v>0</v>
      </c>
      <c r="BW22" s="558">
        <v>720</v>
      </c>
      <c r="BX22" s="564">
        <v>4</v>
      </c>
      <c r="BY22" s="558">
        <v>0</v>
      </c>
      <c r="BZ22" s="558">
        <v>725</v>
      </c>
      <c r="CA22" s="564">
        <v>4</v>
      </c>
      <c r="CB22" s="558">
        <v>0</v>
      </c>
      <c r="CC22" s="558">
        <v>876</v>
      </c>
      <c r="CD22" s="564">
        <v>3</v>
      </c>
    </row>
    <row r="23" spans="1:82" s="560" customFormat="1" ht="18.75" customHeight="1">
      <c r="A23" s="631">
        <v>54</v>
      </c>
      <c r="B23" s="552"/>
      <c r="C23" s="553"/>
      <c r="D23" s="554">
        <f t="shared" si="0"/>
      </c>
      <c r="E23" s="554">
        <f t="shared" si="1"/>
      </c>
      <c r="F23" s="561" t="str">
        <f t="shared" si="10"/>
        <v> </v>
      </c>
      <c r="G23" s="552" t="s">
        <v>101</v>
      </c>
      <c r="H23" s="553">
        <v>135368</v>
      </c>
      <c r="I23" s="554">
        <v>269.3645</v>
      </c>
      <c r="J23" s="554">
        <f t="shared" si="2"/>
      </c>
      <c r="K23" s="561">
        <f t="shared" si="11"/>
        <v>9</v>
      </c>
      <c r="L23" s="552" t="s">
        <v>101</v>
      </c>
      <c r="M23" s="553"/>
      <c r="N23" s="554">
        <v>280.899</v>
      </c>
      <c r="O23" s="554">
        <f t="shared" si="3"/>
      </c>
      <c r="P23" s="561">
        <f t="shared" si="12"/>
        <v>8</v>
      </c>
      <c r="Q23" s="552" t="s">
        <v>101</v>
      </c>
      <c r="R23" s="553">
        <v>135370</v>
      </c>
      <c r="S23" s="554">
        <v>407.1</v>
      </c>
      <c r="T23" s="554">
        <f t="shared" si="4"/>
      </c>
      <c r="U23" s="561">
        <f t="shared" si="13"/>
        <v>7</v>
      </c>
      <c r="V23" s="552" t="s">
        <v>101</v>
      </c>
      <c r="W23" s="553"/>
      <c r="X23" s="554">
        <v>538.72</v>
      </c>
      <c r="Y23" s="554">
        <f>IF(BN23&lt;&gt;0,ROUND(BN23*(1-$AX$9)*1.18,2),"")</f>
      </c>
      <c r="Z23" s="561">
        <f t="shared" si="14"/>
        <v>6</v>
      </c>
      <c r="AA23" s="552"/>
      <c r="AB23" s="553"/>
      <c r="AC23" s="554">
        <f>IF(BP23&lt;&gt;0,ROUND(BP23*(1-$AX$9)*1.18,2),"")</f>
      </c>
      <c r="AD23" s="554">
        <f>IF(BQ23&lt;&gt;0,ROUND(BQ23*(1-$AX$9)*1.18,2),"")</f>
      </c>
      <c r="AE23" s="561" t="str">
        <f t="shared" si="15"/>
        <v> </v>
      </c>
      <c r="AF23" s="552"/>
      <c r="AG23" s="553"/>
      <c r="AH23" s="554">
        <f t="shared" si="6"/>
      </c>
      <c r="AI23" s="554">
        <f>IF(BT23&lt;&gt;0,ROUND(BT23*(1-$AX$9)*1.18,2),"")</f>
      </c>
      <c r="AJ23" s="561" t="str">
        <f t="shared" si="16"/>
        <v> </v>
      </c>
      <c r="AK23" s="552"/>
      <c r="AL23" s="553"/>
      <c r="AM23" s="554">
        <f t="shared" si="8"/>
      </c>
      <c r="AN23" s="554">
        <f>IF(BW23&lt;&gt;0,ROUND(BW23*(1-$AX$9)*1.18,2),"")</f>
      </c>
      <c r="AO23" s="561" t="str">
        <f t="shared" si="17"/>
        <v> </v>
      </c>
      <c r="AP23" s="552"/>
      <c r="AQ23" s="553"/>
      <c r="AR23" s="554">
        <f t="shared" si="18"/>
      </c>
      <c r="AS23" s="554">
        <f>IF(BZ23&lt;&gt;0,ROUND(BZ23*(1-$AX$9)*1.18,2),"")</f>
      </c>
      <c r="AT23" s="561" t="str">
        <f t="shared" si="20"/>
        <v> </v>
      </c>
      <c r="AU23" s="552"/>
      <c r="AV23" s="553"/>
      <c r="AW23" s="554">
        <f t="shared" si="21"/>
      </c>
      <c r="AX23" s="554">
        <f>IF(CC23&lt;&gt;0,ROUND(CC23*(1-$AX$9)*1.18,2),"")</f>
      </c>
      <c r="AY23" s="632" t="str">
        <f t="shared" si="23"/>
        <v> </v>
      </c>
      <c r="AZ23" s="563">
        <v>54</v>
      </c>
      <c r="BA23" s="557">
        <v>0</v>
      </c>
      <c r="BB23" s="558">
        <v>0</v>
      </c>
      <c r="BC23" s="564" t="s">
        <v>35</v>
      </c>
      <c r="BD23" s="558">
        <v>198.5</v>
      </c>
      <c r="BE23" s="558">
        <v>0</v>
      </c>
      <c r="BF23" s="564">
        <v>9</v>
      </c>
      <c r="BG23" s="558">
        <v>207</v>
      </c>
      <c r="BH23" s="558">
        <v>0</v>
      </c>
      <c r="BI23" s="564">
        <v>8</v>
      </c>
      <c r="BJ23" s="558">
        <v>300</v>
      </c>
      <c r="BK23" s="558">
        <v>0</v>
      </c>
      <c r="BL23" s="564">
        <v>7</v>
      </c>
      <c r="BM23" s="558">
        <v>397</v>
      </c>
      <c r="BN23" s="558">
        <v>0</v>
      </c>
      <c r="BO23" s="564">
        <v>6</v>
      </c>
      <c r="BP23" s="558">
        <v>0</v>
      </c>
      <c r="BQ23" s="558">
        <v>0</v>
      </c>
      <c r="BR23" s="564" t="s">
        <v>35</v>
      </c>
      <c r="BS23" s="558">
        <v>0</v>
      </c>
      <c r="BT23" s="558">
        <v>0</v>
      </c>
      <c r="BU23" s="564" t="s">
        <v>35</v>
      </c>
      <c r="BV23" s="558">
        <v>0</v>
      </c>
      <c r="BW23" s="558">
        <v>0</v>
      </c>
      <c r="BX23" s="564" t="s">
        <v>35</v>
      </c>
      <c r="BY23" s="558">
        <v>0</v>
      </c>
      <c r="BZ23" s="558">
        <v>0</v>
      </c>
      <c r="CA23" s="564" t="s">
        <v>35</v>
      </c>
      <c r="CB23" s="558">
        <v>0</v>
      </c>
      <c r="CC23" s="558">
        <v>0</v>
      </c>
      <c r="CD23" s="564" t="s">
        <v>35</v>
      </c>
    </row>
    <row r="24" spans="1:82" s="560" customFormat="1" ht="18.75" customHeight="1">
      <c r="A24" s="631">
        <v>57</v>
      </c>
      <c r="B24" s="552"/>
      <c r="C24" s="553"/>
      <c r="D24" s="554">
        <f t="shared" si="0"/>
      </c>
      <c r="E24" s="554">
        <f t="shared" si="1"/>
      </c>
      <c r="F24" s="561" t="str">
        <f t="shared" si="10"/>
        <v> </v>
      </c>
      <c r="G24" s="552" t="s">
        <v>101</v>
      </c>
      <c r="H24" s="553"/>
      <c r="I24" s="554">
        <v>276.828</v>
      </c>
      <c r="J24" s="554">
        <f t="shared" si="2"/>
      </c>
      <c r="K24" s="561">
        <f t="shared" si="11"/>
        <v>9</v>
      </c>
      <c r="L24" s="552" t="s">
        <v>101</v>
      </c>
      <c r="M24" s="553">
        <v>135373</v>
      </c>
      <c r="N24" s="554">
        <v>285.6485</v>
      </c>
      <c r="O24" s="554">
        <v>285.6485</v>
      </c>
      <c r="P24" s="561">
        <f t="shared" si="12"/>
        <v>8</v>
      </c>
      <c r="Q24" s="552" t="s">
        <v>101</v>
      </c>
      <c r="R24" s="553">
        <v>135374</v>
      </c>
      <c r="S24" s="554">
        <v>412.528</v>
      </c>
      <c r="T24" s="554">
        <v>412.528</v>
      </c>
      <c r="U24" s="561">
        <f t="shared" si="13"/>
        <v>7</v>
      </c>
      <c r="V24" s="552" t="s">
        <v>101</v>
      </c>
      <c r="W24" s="553">
        <v>135375</v>
      </c>
      <c r="X24" s="554">
        <v>541.443</v>
      </c>
      <c r="Y24" s="554">
        <v>541.443</v>
      </c>
      <c r="Z24" s="561">
        <f t="shared" si="14"/>
        <v>6</v>
      </c>
      <c r="AA24" s="552" t="s">
        <v>101</v>
      </c>
      <c r="AB24" s="553">
        <v>135376</v>
      </c>
      <c r="AC24" s="554">
        <v>734.8155</v>
      </c>
      <c r="AD24" s="554">
        <v>734.8155</v>
      </c>
      <c r="AE24" s="561">
        <f t="shared" si="15"/>
        <v>5</v>
      </c>
      <c r="AF24" s="552" t="s">
        <v>101</v>
      </c>
      <c r="AG24" s="553">
        <v>135377</v>
      </c>
      <c r="AH24" s="554">
        <v>881.3715</v>
      </c>
      <c r="AI24" s="554">
        <v>881.3715</v>
      </c>
      <c r="AJ24" s="561">
        <f t="shared" si="16"/>
        <v>5</v>
      </c>
      <c r="AK24" s="552" t="s">
        <v>101</v>
      </c>
      <c r="AL24" s="553"/>
      <c r="AM24" s="554">
        <v>1023.178</v>
      </c>
      <c r="AN24" s="554">
        <v>1023.178</v>
      </c>
      <c r="AO24" s="561">
        <f t="shared" si="17"/>
        <v>4</v>
      </c>
      <c r="AP24" s="552" t="s">
        <v>101</v>
      </c>
      <c r="AQ24" s="553"/>
      <c r="AR24" s="554">
        <f t="shared" si="18"/>
      </c>
      <c r="AS24" s="554">
        <v>1074.744</v>
      </c>
      <c r="AT24" s="561">
        <f t="shared" si="20"/>
        <v>3</v>
      </c>
      <c r="AU24" s="552" t="s">
        <v>101</v>
      </c>
      <c r="AV24" s="553"/>
      <c r="AW24" s="554">
        <f t="shared" si="21"/>
      </c>
      <c r="AX24" s="554">
        <v>1274.9015</v>
      </c>
      <c r="AY24" s="632">
        <f t="shared" si="23"/>
        <v>3</v>
      </c>
      <c r="AZ24" s="563">
        <v>57</v>
      </c>
      <c r="BA24" s="557">
        <v>0</v>
      </c>
      <c r="BB24" s="558">
        <v>0</v>
      </c>
      <c r="BC24" s="564" t="s">
        <v>35</v>
      </c>
      <c r="BD24" s="558">
        <v>204</v>
      </c>
      <c r="BE24" s="558">
        <v>0</v>
      </c>
      <c r="BF24" s="564">
        <v>9</v>
      </c>
      <c r="BG24" s="558">
        <v>210.5</v>
      </c>
      <c r="BH24" s="558">
        <v>210.5</v>
      </c>
      <c r="BI24" s="564">
        <v>8</v>
      </c>
      <c r="BJ24" s="558">
        <v>304</v>
      </c>
      <c r="BK24" s="558">
        <v>304</v>
      </c>
      <c r="BL24" s="564">
        <v>7</v>
      </c>
      <c r="BM24" s="558">
        <v>399</v>
      </c>
      <c r="BN24" s="558">
        <v>399</v>
      </c>
      <c r="BO24" s="564">
        <v>6</v>
      </c>
      <c r="BP24" s="558">
        <v>541.5</v>
      </c>
      <c r="BQ24" s="558">
        <v>541.5</v>
      </c>
      <c r="BR24" s="564">
        <v>5</v>
      </c>
      <c r="BS24" s="558">
        <v>649.5</v>
      </c>
      <c r="BT24" s="558">
        <v>649.5</v>
      </c>
      <c r="BU24" s="564">
        <v>5</v>
      </c>
      <c r="BV24" s="558">
        <v>754</v>
      </c>
      <c r="BW24" s="558">
        <v>754</v>
      </c>
      <c r="BX24" s="564">
        <v>4</v>
      </c>
      <c r="BY24" s="558">
        <v>0</v>
      </c>
      <c r="BZ24" s="558">
        <v>792</v>
      </c>
      <c r="CA24" s="564">
        <v>3</v>
      </c>
      <c r="CB24" s="558">
        <v>0</v>
      </c>
      <c r="CC24" s="558">
        <v>939.5</v>
      </c>
      <c r="CD24" s="564">
        <v>3</v>
      </c>
    </row>
    <row r="25" spans="1:82" s="560" customFormat="1" ht="18.75" customHeight="1">
      <c r="A25" s="631">
        <v>60</v>
      </c>
      <c r="B25" s="552" t="s">
        <v>101</v>
      </c>
      <c r="C25" s="553"/>
      <c r="D25" s="554">
        <f t="shared" si="0"/>
      </c>
      <c r="E25" s="554">
        <v>278.185</v>
      </c>
      <c r="F25" s="561">
        <f t="shared" si="10"/>
        <v>10</v>
      </c>
      <c r="G25" s="552" t="s">
        <v>101</v>
      </c>
      <c r="H25" s="553">
        <v>135379</v>
      </c>
      <c r="I25" s="554">
        <v>279.542</v>
      </c>
      <c r="J25" s="554">
        <f t="shared" si="2"/>
      </c>
      <c r="K25" s="561">
        <f t="shared" si="11"/>
        <v>9</v>
      </c>
      <c r="L25" s="552" t="s">
        <v>101</v>
      </c>
      <c r="M25" s="553">
        <v>135380</v>
      </c>
      <c r="N25" s="554">
        <v>287.0055</v>
      </c>
      <c r="O25" s="554">
        <v>287.0055</v>
      </c>
      <c r="P25" s="561">
        <f t="shared" si="12"/>
        <v>8</v>
      </c>
      <c r="Q25" s="552" t="s">
        <v>101</v>
      </c>
      <c r="R25" s="553">
        <v>135381</v>
      </c>
      <c r="S25" s="554">
        <v>426.098</v>
      </c>
      <c r="T25" s="554">
        <v>426.098</v>
      </c>
      <c r="U25" s="561">
        <f t="shared" si="13"/>
        <v>7</v>
      </c>
      <c r="V25" s="552" t="s">
        <v>101</v>
      </c>
      <c r="W25" s="553">
        <v>135382</v>
      </c>
      <c r="X25" s="554">
        <v>550.2635</v>
      </c>
      <c r="Y25" s="554">
        <v>550.2645</v>
      </c>
      <c r="Z25" s="561">
        <f t="shared" si="14"/>
        <v>6</v>
      </c>
      <c r="AA25" s="552" t="s">
        <v>101</v>
      </c>
      <c r="AB25" s="553"/>
      <c r="AC25" s="554">
        <v>737.5295</v>
      </c>
      <c r="AD25" s="554">
        <v>737.5295</v>
      </c>
      <c r="AE25" s="561">
        <f t="shared" si="15"/>
        <v>5</v>
      </c>
      <c r="AF25" s="552" t="s">
        <v>101</v>
      </c>
      <c r="AG25" s="553"/>
      <c r="AH25" s="554">
        <v>882.7285</v>
      </c>
      <c r="AI25" s="554">
        <v>882.7285</v>
      </c>
      <c r="AJ25" s="561">
        <f t="shared" si="16"/>
        <v>4</v>
      </c>
      <c r="AK25" s="552" t="s">
        <v>101</v>
      </c>
      <c r="AL25" s="553">
        <v>135385</v>
      </c>
      <c r="AM25" s="554">
        <v>1034.7125</v>
      </c>
      <c r="AN25" s="554">
        <v>1034.7125</v>
      </c>
      <c r="AO25" s="561">
        <f t="shared" si="17"/>
        <v>4</v>
      </c>
      <c r="AP25" s="552" t="s">
        <v>101</v>
      </c>
      <c r="AQ25" s="553"/>
      <c r="AR25" s="554">
        <f t="shared" si="18"/>
      </c>
      <c r="AS25" s="554">
        <v>1110.7045</v>
      </c>
      <c r="AT25" s="561">
        <f t="shared" si="20"/>
        <v>3</v>
      </c>
      <c r="AU25" s="552" t="s">
        <v>101</v>
      </c>
      <c r="AV25" s="553">
        <v>134990</v>
      </c>
      <c r="AW25" s="554">
        <f t="shared" si="21"/>
      </c>
      <c r="AX25" s="554">
        <v>1345.4655</v>
      </c>
      <c r="AY25" s="632">
        <f t="shared" si="23"/>
        <v>3</v>
      </c>
      <c r="AZ25" s="563">
        <v>60</v>
      </c>
      <c r="BA25" s="557">
        <v>0</v>
      </c>
      <c r="BB25" s="558">
        <v>205</v>
      </c>
      <c r="BC25" s="564">
        <v>10</v>
      </c>
      <c r="BD25" s="558">
        <v>206</v>
      </c>
      <c r="BE25" s="558">
        <v>0</v>
      </c>
      <c r="BF25" s="564">
        <v>9</v>
      </c>
      <c r="BG25" s="558">
        <v>211.5</v>
      </c>
      <c r="BH25" s="558">
        <v>211.5</v>
      </c>
      <c r="BI25" s="564">
        <v>8</v>
      </c>
      <c r="BJ25" s="558">
        <v>314</v>
      </c>
      <c r="BK25" s="558">
        <v>314</v>
      </c>
      <c r="BL25" s="564">
        <v>7</v>
      </c>
      <c r="BM25" s="558">
        <v>405.5</v>
      </c>
      <c r="BN25" s="558">
        <v>405.5</v>
      </c>
      <c r="BO25" s="564">
        <v>6</v>
      </c>
      <c r="BP25" s="558">
        <v>543.5</v>
      </c>
      <c r="BQ25" s="558">
        <v>543.5</v>
      </c>
      <c r="BR25" s="564">
        <v>5</v>
      </c>
      <c r="BS25" s="558">
        <v>650.5</v>
      </c>
      <c r="BT25" s="558">
        <v>650.5</v>
      </c>
      <c r="BU25" s="564">
        <v>4</v>
      </c>
      <c r="BV25" s="558">
        <v>762.5</v>
      </c>
      <c r="BW25" s="558">
        <v>762.5</v>
      </c>
      <c r="BX25" s="564">
        <v>4</v>
      </c>
      <c r="BY25" s="558">
        <v>0</v>
      </c>
      <c r="BZ25" s="558">
        <v>818.5</v>
      </c>
      <c r="CA25" s="564">
        <v>3</v>
      </c>
      <c r="CB25" s="558">
        <v>0</v>
      </c>
      <c r="CC25" s="558">
        <v>991.5</v>
      </c>
      <c r="CD25" s="564">
        <v>3</v>
      </c>
    </row>
    <row r="26" spans="1:82" s="560" customFormat="1" ht="18.75" customHeight="1">
      <c r="A26" s="631">
        <v>64</v>
      </c>
      <c r="B26" s="552" t="s">
        <v>101</v>
      </c>
      <c r="C26" s="553"/>
      <c r="D26" s="554">
        <f t="shared" si="0"/>
      </c>
      <c r="E26" s="554">
        <v>289.7195</v>
      </c>
      <c r="F26" s="561">
        <f t="shared" si="10"/>
        <v>9</v>
      </c>
      <c r="G26" s="552" t="s">
        <v>101</v>
      </c>
      <c r="H26" s="553"/>
      <c r="I26" s="554">
        <v>292.4335</v>
      </c>
      <c r="J26" s="554">
        <f t="shared" si="2"/>
      </c>
      <c r="K26" s="561">
        <f t="shared" si="11"/>
        <v>8</v>
      </c>
      <c r="L26" s="552" t="s">
        <v>101</v>
      </c>
      <c r="M26" s="553"/>
      <c r="N26" s="554">
        <v>301.254</v>
      </c>
      <c r="O26" s="554">
        <v>301.254</v>
      </c>
      <c r="P26" s="561">
        <f t="shared" si="12"/>
        <v>7</v>
      </c>
      <c r="Q26" s="552" t="s">
        <v>101</v>
      </c>
      <c r="R26" s="553"/>
      <c r="S26" s="554">
        <v>441.7035</v>
      </c>
      <c r="T26" s="554">
        <v>441.7035</v>
      </c>
      <c r="U26" s="561">
        <f t="shared" si="13"/>
        <v>7</v>
      </c>
      <c r="V26" s="552" t="s">
        <v>101</v>
      </c>
      <c r="W26" s="553"/>
      <c r="X26" s="554">
        <f>IF(BM26&lt;&gt;0,ROUND(BM26*(1-$AX$9)*1.18,2),"")</f>
      </c>
      <c r="Y26" s="554">
        <v>595.723</v>
      </c>
      <c r="Z26" s="561">
        <f t="shared" si="14"/>
        <v>5</v>
      </c>
      <c r="AA26" s="552"/>
      <c r="AB26" s="553"/>
      <c r="AC26" s="554">
        <f>IF(BP26&lt;&gt;0,ROUND(BP26*(1-$AX$9)*1.18,2),"")</f>
      </c>
      <c r="AD26" s="554">
        <f>IF(BQ26&lt;&gt;0,ROUND(BQ26*(1-$AX$9)*1.18,2),"")</f>
      </c>
      <c r="AE26" s="561" t="str">
        <f t="shared" si="15"/>
        <v> </v>
      </c>
      <c r="AF26" s="552" t="s">
        <v>101</v>
      </c>
      <c r="AG26" s="553"/>
      <c r="AH26" s="554">
        <f t="shared" si="6"/>
      </c>
      <c r="AI26" s="554">
        <v>917.332</v>
      </c>
      <c r="AJ26" s="561">
        <f t="shared" si="16"/>
        <v>4</v>
      </c>
      <c r="AK26" s="552"/>
      <c r="AL26" s="553"/>
      <c r="AM26" s="554">
        <f t="shared" si="8"/>
      </c>
      <c r="AN26" s="554">
        <f>IF(BW26&lt;&gt;0,ROUND(BW26*(1-$AX$9)*1.18,2),"")</f>
      </c>
      <c r="AO26" s="561" t="str">
        <f t="shared" si="17"/>
        <v> </v>
      </c>
      <c r="AP26" s="552" t="s">
        <v>101</v>
      </c>
      <c r="AQ26" s="553"/>
      <c r="AR26" s="554">
        <f t="shared" si="18"/>
      </c>
      <c r="AS26" s="554">
        <v>1140.5585</v>
      </c>
      <c r="AT26" s="561">
        <f t="shared" si="20"/>
        <v>3</v>
      </c>
      <c r="AU26" s="552"/>
      <c r="AV26" s="553"/>
      <c r="AW26" s="554">
        <f t="shared" si="21"/>
      </c>
      <c r="AX26" s="554">
        <f>IF(CC26&lt;&gt;0,ROUND(CC26*(1-$AX$9)*1.18,2),"")</f>
      </c>
      <c r="AY26" s="632" t="str">
        <f t="shared" si="23"/>
        <v> </v>
      </c>
      <c r="AZ26" s="563">
        <v>64</v>
      </c>
      <c r="BA26" s="557">
        <v>0</v>
      </c>
      <c r="BB26" s="558">
        <v>213.5</v>
      </c>
      <c r="BC26" s="564">
        <v>9</v>
      </c>
      <c r="BD26" s="558">
        <v>215.5</v>
      </c>
      <c r="BE26" s="558">
        <v>0</v>
      </c>
      <c r="BF26" s="564">
        <v>8</v>
      </c>
      <c r="BG26" s="558">
        <v>222</v>
      </c>
      <c r="BH26" s="558">
        <v>222</v>
      </c>
      <c r="BI26" s="564">
        <v>7</v>
      </c>
      <c r="BJ26" s="558">
        <v>325.5</v>
      </c>
      <c r="BK26" s="558">
        <v>325.5</v>
      </c>
      <c r="BL26" s="564">
        <v>7</v>
      </c>
      <c r="BM26" s="558">
        <v>0</v>
      </c>
      <c r="BN26" s="558">
        <v>439</v>
      </c>
      <c r="BO26" s="564">
        <v>5</v>
      </c>
      <c r="BP26" s="558">
        <v>0</v>
      </c>
      <c r="BQ26" s="558">
        <v>0</v>
      </c>
      <c r="BR26" s="564" t="s">
        <v>35</v>
      </c>
      <c r="BS26" s="558">
        <v>0</v>
      </c>
      <c r="BT26" s="558">
        <v>676</v>
      </c>
      <c r="BU26" s="564">
        <v>4</v>
      </c>
      <c r="BV26" s="558">
        <v>0</v>
      </c>
      <c r="BW26" s="558">
        <v>0</v>
      </c>
      <c r="BX26" s="564" t="s">
        <v>35</v>
      </c>
      <c r="BY26" s="558">
        <v>0</v>
      </c>
      <c r="BZ26" s="558">
        <v>840.5</v>
      </c>
      <c r="CA26" s="564">
        <v>3</v>
      </c>
      <c r="CB26" s="558">
        <v>0</v>
      </c>
      <c r="CC26" s="558">
        <v>0</v>
      </c>
      <c r="CD26" s="564" t="s">
        <v>35</v>
      </c>
    </row>
    <row r="27" spans="1:82" s="560" customFormat="1" ht="18.75" customHeight="1">
      <c r="A27" s="631">
        <v>70</v>
      </c>
      <c r="B27" s="552"/>
      <c r="C27" s="553"/>
      <c r="D27" s="554">
        <f t="shared" si="0"/>
      </c>
      <c r="E27" s="554">
        <f t="shared" si="1"/>
      </c>
      <c r="F27" s="561" t="str">
        <f t="shared" si="10"/>
        <v> </v>
      </c>
      <c r="G27" s="552"/>
      <c r="H27" s="553"/>
      <c r="I27" s="554">
        <f>IF(BD27&lt;&gt;0,ROUND(BD27*(1-$AX$9)*1.18,2),"")</f>
      </c>
      <c r="J27" s="554">
        <f t="shared" si="2"/>
      </c>
      <c r="K27" s="561" t="str">
        <f t="shared" si="11"/>
        <v> </v>
      </c>
      <c r="L27" s="552"/>
      <c r="M27" s="553"/>
      <c r="N27" s="554">
        <f>IF(BG27&lt;&gt;0,ROUND(BG27*(1-$AX$9)*1.18,2),"")</f>
      </c>
      <c r="O27" s="554">
        <f t="shared" si="3"/>
      </c>
      <c r="P27" s="561" t="str">
        <f t="shared" si="12"/>
        <v> </v>
      </c>
      <c r="Q27" s="552" t="s">
        <v>101</v>
      </c>
      <c r="R27" s="553"/>
      <c r="S27" s="554">
        <v>498.019</v>
      </c>
      <c r="T27" s="554">
        <f t="shared" si="4"/>
      </c>
      <c r="U27" s="561">
        <f t="shared" si="13"/>
        <v>6</v>
      </c>
      <c r="V27" s="552" t="s">
        <v>101</v>
      </c>
      <c r="W27" s="553"/>
      <c r="X27" s="554">
        <v>619.4705</v>
      </c>
      <c r="Y27" s="554">
        <v>619.4705</v>
      </c>
      <c r="Z27" s="561">
        <f t="shared" si="14"/>
        <v>5</v>
      </c>
      <c r="AA27" s="552" t="s">
        <v>101</v>
      </c>
      <c r="AB27" s="553"/>
      <c r="AC27" s="554">
        <v>785.703</v>
      </c>
      <c r="AD27" s="554">
        <v>785.703</v>
      </c>
      <c r="AE27" s="561">
        <f t="shared" si="15"/>
        <v>5</v>
      </c>
      <c r="AF27" s="552" t="s">
        <v>101</v>
      </c>
      <c r="AG27" s="553"/>
      <c r="AH27" s="554">
        <v>939.7225</v>
      </c>
      <c r="AI27" s="554">
        <v>939.7225</v>
      </c>
      <c r="AJ27" s="561">
        <f t="shared" si="16"/>
        <v>4</v>
      </c>
      <c r="AK27" s="552" t="s">
        <v>101</v>
      </c>
      <c r="AL27" s="553"/>
      <c r="AM27" s="554">
        <v>1067.2805</v>
      </c>
      <c r="AN27" s="554">
        <v>1067.2805</v>
      </c>
      <c r="AO27" s="561">
        <f t="shared" si="17"/>
        <v>4</v>
      </c>
      <c r="AP27" s="552" t="s">
        <v>101</v>
      </c>
      <c r="AQ27" s="553"/>
      <c r="AR27" s="554">
        <f t="shared" si="18"/>
      </c>
      <c r="AS27" s="554">
        <v>1154.807</v>
      </c>
      <c r="AT27" s="561">
        <f t="shared" si="20"/>
        <v>3</v>
      </c>
      <c r="AU27" s="552" t="s">
        <v>101</v>
      </c>
      <c r="AV27" s="553"/>
      <c r="AW27" s="554">
        <f t="shared" si="21"/>
      </c>
      <c r="AX27" s="554">
        <v>1406.5305</v>
      </c>
      <c r="AY27" s="632">
        <f t="shared" si="23"/>
        <v>3</v>
      </c>
      <c r="AZ27" s="563">
        <v>70</v>
      </c>
      <c r="BA27" s="557">
        <v>0</v>
      </c>
      <c r="BB27" s="558">
        <v>0</v>
      </c>
      <c r="BC27" s="564" t="s">
        <v>35</v>
      </c>
      <c r="BD27" s="558">
        <v>0</v>
      </c>
      <c r="BE27" s="558">
        <v>0</v>
      </c>
      <c r="BF27" s="564" t="s">
        <v>35</v>
      </c>
      <c r="BG27" s="558">
        <v>0</v>
      </c>
      <c r="BH27" s="558">
        <v>0</v>
      </c>
      <c r="BI27" s="564" t="s">
        <v>35</v>
      </c>
      <c r="BJ27" s="558">
        <v>367</v>
      </c>
      <c r="BK27" s="558">
        <v>0</v>
      </c>
      <c r="BL27" s="564">
        <v>6</v>
      </c>
      <c r="BM27" s="558">
        <v>456.5</v>
      </c>
      <c r="BN27" s="558">
        <v>456.5</v>
      </c>
      <c r="BO27" s="564">
        <v>5</v>
      </c>
      <c r="BP27" s="558">
        <v>579</v>
      </c>
      <c r="BQ27" s="558">
        <v>579</v>
      </c>
      <c r="BR27" s="564">
        <v>5</v>
      </c>
      <c r="BS27" s="558">
        <v>692.5</v>
      </c>
      <c r="BT27" s="558">
        <v>692.5</v>
      </c>
      <c r="BU27" s="564">
        <v>4</v>
      </c>
      <c r="BV27" s="558">
        <v>786.5</v>
      </c>
      <c r="BW27" s="558">
        <v>786.5</v>
      </c>
      <c r="BX27" s="564">
        <v>4</v>
      </c>
      <c r="BY27" s="558">
        <v>0</v>
      </c>
      <c r="BZ27" s="558">
        <v>851</v>
      </c>
      <c r="CA27" s="564">
        <v>3</v>
      </c>
      <c r="CB27" s="558">
        <v>0</v>
      </c>
      <c r="CC27" s="558">
        <v>1036.5</v>
      </c>
      <c r="CD27" s="564">
        <v>3</v>
      </c>
    </row>
    <row r="28" spans="1:82" s="560" customFormat="1" ht="18.75" customHeight="1">
      <c r="A28" s="631">
        <v>76</v>
      </c>
      <c r="B28" s="552" t="s">
        <v>101</v>
      </c>
      <c r="C28" s="553"/>
      <c r="D28" s="554">
        <f t="shared" si="0"/>
      </c>
      <c r="E28" s="554">
        <v>307.3605</v>
      </c>
      <c r="F28" s="561">
        <f t="shared" si="10"/>
        <v>8</v>
      </c>
      <c r="G28" s="552" t="s">
        <v>101</v>
      </c>
      <c r="H28" s="553"/>
      <c r="I28" s="554">
        <v>310.0745</v>
      </c>
      <c r="J28" s="554">
        <f t="shared" si="2"/>
      </c>
      <c r="K28" s="561">
        <f t="shared" si="11"/>
        <v>7</v>
      </c>
      <c r="L28" s="552" t="s">
        <v>101</v>
      </c>
      <c r="M28" s="553">
        <v>135395</v>
      </c>
      <c r="N28" s="554">
        <v>327.7155</v>
      </c>
      <c r="O28" s="554">
        <f t="shared" si="3"/>
      </c>
      <c r="P28" s="561">
        <f t="shared" si="12"/>
        <v>6</v>
      </c>
      <c r="Q28" s="552" t="s">
        <v>101</v>
      </c>
      <c r="R28" s="553">
        <v>135396</v>
      </c>
      <c r="S28" s="554">
        <v>506.161</v>
      </c>
      <c r="T28" s="554">
        <f t="shared" si="4"/>
      </c>
      <c r="U28" s="561">
        <f t="shared" si="13"/>
        <v>6</v>
      </c>
      <c r="V28" s="552" t="s">
        <v>101</v>
      </c>
      <c r="W28" s="553">
        <v>135397</v>
      </c>
      <c r="X28" s="554">
        <v>642.5395</v>
      </c>
      <c r="Y28" s="554">
        <v>642.5395</v>
      </c>
      <c r="Z28" s="561">
        <f t="shared" si="14"/>
        <v>5</v>
      </c>
      <c r="AA28" s="552" t="s">
        <v>101</v>
      </c>
      <c r="AB28" s="553">
        <v>135398</v>
      </c>
      <c r="AC28" s="554">
        <v>801.987</v>
      </c>
      <c r="AD28" s="554">
        <v>801.987</v>
      </c>
      <c r="AE28" s="561">
        <f t="shared" si="15"/>
        <v>4</v>
      </c>
      <c r="AF28" s="552" t="s">
        <v>101</v>
      </c>
      <c r="AG28" s="553">
        <v>135399</v>
      </c>
      <c r="AH28" s="554">
        <v>945.829</v>
      </c>
      <c r="AI28" s="554">
        <v>945.829</v>
      </c>
      <c r="AJ28" s="561">
        <f t="shared" si="16"/>
        <v>4</v>
      </c>
      <c r="AK28" s="552" t="s">
        <v>101</v>
      </c>
      <c r="AL28" s="553"/>
      <c r="AM28" s="554">
        <v>1091.7065</v>
      </c>
      <c r="AN28" s="554">
        <v>1091.7065</v>
      </c>
      <c r="AO28" s="561">
        <f t="shared" si="17"/>
        <v>3</v>
      </c>
      <c r="AP28" s="552" t="s">
        <v>101</v>
      </c>
      <c r="AQ28" s="553">
        <v>135001</v>
      </c>
      <c r="AR28" s="554">
        <f t="shared" si="18"/>
      </c>
      <c r="AS28" s="554">
        <v>1215.1935</v>
      </c>
      <c r="AT28" s="561">
        <f t="shared" si="20"/>
        <v>3</v>
      </c>
      <c r="AU28" s="552" t="s">
        <v>101</v>
      </c>
      <c r="AV28" s="553">
        <v>135002</v>
      </c>
      <c r="AW28" s="554">
        <f t="shared" si="21"/>
      </c>
      <c r="AX28" s="554">
        <v>1443.1695</v>
      </c>
      <c r="AY28" s="632">
        <f t="shared" si="23"/>
        <v>3</v>
      </c>
      <c r="AZ28" s="563">
        <v>76</v>
      </c>
      <c r="BA28" s="557">
        <v>0</v>
      </c>
      <c r="BB28" s="558">
        <v>226.5</v>
      </c>
      <c r="BC28" s="564">
        <v>8</v>
      </c>
      <c r="BD28" s="558">
        <v>228.5</v>
      </c>
      <c r="BE28" s="558">
        <v>0</v>
      </c>
      <c r="BF28" s="564">
        <v>7</v>
      </c>
      <c r="BG28" s="558">
        <v>241.5</v>
      </c>
      <c r="BH28" s="558">
        <v>0</v>
      </c>
      <c r="BI28" s="564">
        <v>6</v>
      </c>
      <c r="BJ28" s="558">
        <v>373</v>
      </c>
      <c r="BK28" s="558">
        <v>0</v>
      </c>
      <c r="BL28" s="564">
        <v>6</v>
      </c>
      <c r="BM28" s="558">
        <v>473.5</v>
      </c>
      <c r="BN28" s="558">
        <v>473.5</v>
      </c>
      <c r="BO28" s="564">
        <v>5</v>
      </c>
      <c r="BP28" s="558">
        <v>591</v>
      </c>
      <c r="BQ28" s="558">
        <v>591</v>
      </c>
      <c r="BR28" s="564">
        <v>4</v>
      </c>
      <c r="BS28" s="558">
        <v>697</v>
      </c>
      <c r="BT28" s="558">
        <v>697</v>
      </c>
      <c r="BU28" s="564">
        <v>4</v>
      </c>
      <c r="BV28" s="558">
        <v>804.5</v>
      </c>
      <c r="BW28" s="558">
        <v>804.5</v>
      </c>
      <c r="BX28" s="564">
        <v>3</v>
      </c>
      <c r="BY28" s="558">
        <v>0</v>
      </c>
      <c r="BZ28" s="558">
        <v>895.5</v>
      </c>
      <c r="CA28" s="564">
        <v>3</v>
      </c>
      <c r="CB28" s="558">
        <v>0</v>
      </c>
      <c r="CC28" s="558">
        <v>1063.5</v>
      </c>
      <c r="CD28" s="564">
        <v>3</v>
      </c>
    </row>
    <row r="29" spans="1:82" s="560" customFormat="1" ht="18.75" customHeight="1">
      <c r="A29" s="631">
        <v>83</v>
      </c>
      <c r="B29" s="552"/>
      <c r="C29" s="553"/>
      <c r="D29" s="554">
        <f t="shared" si="0"/>
      </c>
      <c r="E29" s="554">
        <f t="shared" si="1"/>
      </c>
      <c r="F29" s="561" t="str">
        <f t="shared" si="10"/>
        <v> </v>
      </c>
      <c r="G29" s="552"/>
      <c r="H29" s="553"/>
      <c r="I29" s="554">
        <f>IF(BD29&lt;&gt;0,ROUND(BD29*(1-$AX$9)*1.18,2),"")</f>
      </c>
      <c r="J29" s="554">
        <f t="shared" si="2"/>
      </c>
      <c r="K29" s="561" t="str">
        <f t="shared" si="11"/>
        <v> </v>
      </c>
      <c r="L29" s="552"/>
      <c r="M29" s="553"/>
      <c r="N29" s="554">
        <f>IF(BG29&lt;&gt;0,ROUND(BG29*(1-$AX$9)*1.18,2),"")</f>
      </c>
      <c r="O29" s="554">
        <f t="shared" si="3"/>
      </c>
      <c r="P29" s="561" t="str">
        <f t="shared" si="12"/>
        <v> </v>
      </c>
      <c r="Q29" s="552"/>
      <c r="R29" s="553"/>
      <c r="S29" s="554">
        <f>IF(BJ29&lt;&gt;0,ROUND(BJ29*(1-$AX$9)*1.18,2),"")</f>
      </c>
      <c r="T29" s="554">
        <f t="shared" si="4"/>
      </c>
      <c r="U29" s="561" t="str">
        <f t="shared" si="13"/>
        <v> </v>
      </c>
      <c r="V29" s="552" t="s">
        <v>101</v>
      </c>
      <c r="W29" s="553"/>
      <c r="X29" s="554">
        <f>IF(BM29&lt;&gt;0,ROUND(BM29*(1-$AX$9)*1.18,2),"")</f>
      </c>
      <c r="Y29" s="554">
        <v>652.717</v>
      </c>
      <c r="Z29" s="561">
        <f t="shared" si="14"/>
        <v>5</v>
      </c>
      <c r="AA29" s="552" t="s">
        <v>101</v>
      </c>
      <c r="AB29" s="553"/>
      <c r="AC29" s="554">
        <f>IF(BP29&lt;&gt;0,ROUND(BP29*(1-$AX$9)*1.18,2),"")</f>
      </c>
      <c r="AD29" s="554">
        <v>809.4505</v>
      </c>
      <c r="AE29" s="561">
        <f t="shared" si="15"/>
        <v>4</v>
      </c>
      <c r="AF29" s="552" t="s">
        <v>101</v>
      </c>
      <c r="AG29" s="553"/>
      <c r="AH29" s="554">
        <f t="shared" si="6"/>
      </c>
      <c r="AI29" s="554">
        <v>956.0065</v>
      </c>
      <c r="AJ29" s="561">
        <f t="shared" si="16"/>
        <v>4</v>
      </c>
      <c r="AK29" s="552" t="s">
        <v>101</v>
      </c>
      <c r="AL29" s="553"/>
      <c r="AM29" s="554">
        <f t="shared" si="8"/>
      </c>
      <c r="AN29" s="554">
        <v>1100.527</v>
      </c>
      <c r="AO29" s="561">
        <f t="shared" si="17"/>
        <v>3</v>
      </c>
      <c r="AP29" s="552" t="s">
        <v>101</v>
      </c>
      <c r="AQ29" s="553"/>
      <c r="AR29" s="554">
        <f t="shared" si="18"/>
      </c>
      <c r="AS29" s="554">
        <v>1277.6155</v>
      </c>
      <c r="AT29" s="561">
        <f t="shared" si="20"/>
        <v>3</v>
      </c>
      <c r="AU29" s="552" t="s">
        <v>101</v>
      </c>
      <c r="AV29" s="553"/>
      <c r="AW29" s="554">
        <f t="shared" si="21"/>
      </c>
      <c r="AX29" s="554">
        <v>1468.274</v>
      </c>
      <c r="AY29" s="632">
        <f t="shared" si="23"/>
        <v>3</v>
      </c>
      <c r="AZ29" s="563">
        <v>83</v>
      </c>
      <c r="BA29" s="557">
        <v>0</v>
      </c>
      <c r="BB29" s="558">
        <v>0</v>
      </c>
      <c r="BC29" s="564" t="s">
        <v>35</v>
      </c>
      <c r="BD29" s="558">
        <v>0</v>
      </c>
      <c r="BE29" s="558">
        <v>0</v>
      </c>
      <c r="BF29" s="564" t="s">
        <v>35</v>
      </c>
      <c r="BG29" s="558">
        <v>0</v>
      </c>
      <c r="BH29" s="558">
        <v>0</v>
      </c>
      <c r="BI29" s="564" t="s">
        <v>35</v>
      </c>
      <c r="BJ29" s="558">
        <v>0</v>
      </c>
      <c r="BK29" s="558">
        <v>0</v>
      </c>
      <c r="BL29" s="564" t="s">
        <v>35</v>
      </c>
      <c r="BM29" s="558">
        <v>0</v>
      </c>
      <c r="BN29" s="558">
        <v>481</v>
      </c>
      <c r="BO29" s="564">
        <v>5</v>
      </c>
      <c r="BP29" s="558">
        <v>0</v>
      </c>
      <c r="BQ29" s="558">
        <v>596.5</v>
      </c>
      <c r="BR29" s="564">
        <v>4</v>
      </c>
      <c r="BS29" s="558">
        <v>0</v>
      </c>
      <c r="BT29" s="558">
        <v>704.5</v>
      </c>
      <c r="BU29" s="564">
        <v>4</v>
      </c>
      <c r="BV29" s="558">
        <v>0</v>
      </c>
      <c r="BW29" s="558">
        <v>811</v>
      </c>
      <c r="BX29" s="564">
        <v>3</v>
      </c>
      <c r="BY29" s="558">
        <v>0</v>
      </c>
      <c r="BZ29" s="558">
        <v>941.5</v>
      </c>
      <c r="CA29" s="564">
        <v>3</v>
      </c>
      <c r="CB29" s="558">
        <v>0</v>
      </c>
      <c r="CC29" s="558">
        <v>1082</v>
      </c>
      <c r="CD29" s="564">
        <v>3</v>
      </c>
    </row>
    <row r="30" spans="1:82" s="560" customFormat="1" ht="18.75" customHeight="1">
      <c r="A30" s="631">
        <v>89</v>
      </c>
      <c r="B30" s="552" t="s">
        <v>101</v>
      </c>
      <c r="C30" s="553"/>
      <c r="D30" s="554">
        <f t="shared" si="0"/>
      </c>
      <c r="E30" s="554">
        <v>337.893</v>
      </c>
      <c r="F30" s="561">
        <f t="shared" si="10"/>
        <v>7</v>
      </c>
      <c r="G30" s="552" t="s">
        <v>101</v>
      </c>
      <c r="H30" s="553"/>
      <c r="I30" s="554">
        <v>345.3565</v>
      </c>
      <c r="J30" s="554">
        <f t="shared" si="2"/>
      </c>
      <c r="K30" s="561">
        <f t="shared" si="11"/>
        <v>6</v>
      </c>
      <c r="L30" s="552" t="s">
        <v>101</v>
      </c>
      <c r="M30" s="553">
        <v>135402</v>
      </c>
      <c r="N30" s="554">
        <v>379.2815</v>
      </c>
      <c r="O30" s="554">
        <f t="shared" si="3"/>
      </c>
      <c r="P30" s="561">
        <f t="shared" si="12"/>
        <v>6</v>
      </c>
      <c r="Q30" s="552" t="s">
        <v>101</v>
      </c>
      <c r="R30" s="553">
        <v>135403</v>
      </c>
      <c r="S30" s="554">
        <v>550.2635</v>
      </c>
      <c r="T30" s="554">
        <f t="shared" si="4"/>
      </c>
      <c r="U30" s="561">
        <f t="shared" si="13"/>
        <v>5</v>
      </c>
      <c r="V30" s="552" t="s">
        <v>101</v>
      </c>
      <c r="W30" s="553">
        <v>135404</v>
      </c>
      <c r="X30" s="554">
        <v>671.715</v>
      </c>
      <c r="Y30" s="554">
        <v>671.715</v>
      </c>
      <c r="Z30" s="561">
        <f t="shared" si="14"/>
        <v>5</v>
      </c>
      <c r="AA30" s="552" t="s">
        <v>101</v>
      </c>
      <c r="AB30" s="553">
        <v>135405</v>
      </c>
      <c r="AC30" s="554">
        <v>819.628</v>
      </c>
      <c r="AD30" s="554">
        <v>819.628</v>
      </c>
      <c r="AE30" s="561">
        <f t="shared" si="15"/>
        <v>4</v>
      </c>
      <c r="AF30" s="552" t="s">
        <v>101</v>
      </c>
      <c r="AG30" s="553">
        <v>135406</v>
      </c>
      <c r="AH30" s="554">
        <v>963.47</v>
      </c>
      <c r="AI30" s="554">
        <v>963.47</v>
      </c>
      <c r="AJ30" s="561">
        <f t="shared" si="16"/>
        <v>4</v>
      </c>
      <c r="AK30" s="552" t="s">
        <v>101</v>
      </c>
      <c r="AL30" s="553">
        <v>135407</v>
      </c>
      <c r="AM30" s="554">
        <v>1105.2765</v>
      </c>
      <c r="AN30" s="554">
        <v>1105.2765</v>
      </c>
      <c r="AO30" s="561">
        <f t="shared" si="17"/>
        <v>3</v>
      </c>
      <c r="AP30" s="552" t="s">
        <v>101</v>
      </c>
      <c r="AQ30" s="553"/>
      <c r="AR30" s="554">
        <f t="shared" si="18"/>
      </c>
      <c r="AS30" s="554">
        <v>1352.2505</v>
      </c>
      <c r="AT30" s="561">
        <f t="shared" si="20"/>
        <v>3</v>
      </c>
      <c r="AU30" s="552" t="s">
        <v>101</v>
      </c>
      <c r="AV30" s="553">
        <v>135014</v>
      </c>
      <c r="AW30" s="554">
        <f t="shared" si="21"/>
      </c>
      <c r="AX30" s="554">
        <v>1491.343</v>
      </c>
      <c r="AY30" s="632">
        <f t="shared" si="23"/>
        <v>3</v>
      </c>
      <c r="AZ30" s="563">
        <v>89</v>
      </c>
      <c r="BA30" s="557">
        <v>0</v>
      </c>
      <c r="BB30" s="558">
        <v>249</v>
      </c>
      <c r="BC30" s="564">
        <v>7</v>
      </c>
      <c r="BD30" s="558">
        <v>254.5</v>
      </c>
      <c r="BE30" s="558">
        <v>0</v>
      </c>
      <c r="BF30" s="564">
        <v>6</v>
      </c>
      <c r="BG30" s="558">
        <v>279.5</v>
      </c>
      <c r="BH30" s="558">
        <v>0</v>
      </c>
      <c r="BI30" s="564">
        <v>6</v>
      </c>
      <c r="BJ30" s="558">
        <v>405.5</v>
      </c>
      <c r="BK30" s="558">
        <v>0</v>
      </c>
      <c r="BL30" s="564">
        <v>5</v>
      </c>
      <c r="BM30" s="558">
        <v>495</v>
      </c>
      <c r="BN30" s="558">
        <v>495</v>
      </c>
      <c r="BO30" s="564">
        <v>5</v>
      </c>
      <c r="BP30" s="558">
        <v>604</v>
      </c>
      <c r="BQ30" s="558">
        <v>604</v>
      </c>
      <c r="BR30" s="564">
        <v>4</v>
      </c>
      <c r="BS30" s="558">
        <v>710</v>
      </c>
      <c r="BT30" s="558">
        <v>710</v>
      </c>
      <c r="BU30" s="564">
        <v>4</v>
      </c>
      <c r="BV30" s="558">
        <v>814.5</v>
      </c>
      <c r="BW30" s="558">
        <v>814.5</v>
      </c>
      <c r="BX30" s="564">
        <v>3</v>
      </c>
      <c r="BY30" s="558">
        <v>0</v>
      </c>
      <c r="BZ30" s="558">
        <v>996.5</v>
      </c>
      <c r="CA30" s="564">
        <v>3</v>
      </c>
      <c r="CB30" s="558">
        <v>0</v>
      </c>
      <c r="CC30" s="558">
        <v>1099</v>
      </c>
      <c r="CD30" s="564">
        <v>3</v>
      </c>
    </row>
    <row r="31" spans="1:82" s="560" customFormat="1" ht="18.75" customHeight="1">
      <c r="A31" s="631">
        <v>102</v>
      </c>
      <c r="B31" s="552" t="s">
        <v>101</v>
      </c>
      <c r="C31" s="553"/>
      <c r="D31" s="554">
        <f t="shared" si="0"/>
      </c>
      <c r="E31" s="554">
        <v>434.9185</v>
      </c>
      <c r="F31" s="561">
        <f t="shared" si="10"/>
        <v>6</v>
      </c>
      <c r="G31" s="552"/>
      <c r="H31" s="553"/>
      <c r="I31" s="554">
        <f>IF(BD31&lt;&gt;0,ROUND(BD31*(1-$AX$9)*1.18,2),"")</f>
      </c>
      <c r="J31" s="554">
        <f t="shared" si="2"/>
      </c>
      <c r="K31" s="561" t="str">
        <f t="shared" si="11"/>
        <v> </v>
      </c>
      <c r="L31" s="552"/>
      <c r="M31" s="553"/>
      <c r="N31" s="554">
        <f>IF(BG31&lt;&gt;0,ROUND(BG31*(1-$AX$9)*1.18,2),"")</f>
      </c>
      <c r="O31" s="554">
        <f t="shared" si="3"/>
      </c>
      <c r="P31" s="561" t="str">
        <f t="shared" si="12"/>
        <v> </v>
      </c>
      <c r="Q31" s="552"/>
      <c r="R31" s="553"/>
      <c r="S31" s="554">
        <f>IF(BJ31&lt;&gt;0,ROUND(BJ31*(1-$AX$9)*1.18,2),"")</f>
      </c>
      <c r="T31" s="554">
        <f t="shared" si="4"/>
      </c>
      <c r="U31" s="561" t="str">
        <f t="shared" si="13"/>
        <v> </v>
      </c>
      <c r="V31" s="552" t="s">
        <v>101</v>
      </c>
      <c r="W31" s="553">
        <v>135015</v>
      </c>
      <c r="X31" s="554">
        <f>IF(BM31&lt;&gt;0,ROUND(BM31*(1-$AX$9)*1.18,2),"")</f>
      </c>
      <c r="Y31" s="554">
        <v>698.1765</v>
      </c>
      <c r="Z31" s="561">
        <f t="shared" si="14"/>
        <v>4</v>
      </c>
      <c r="AA31" s="552" t="s">
        <v>101</v>
      </c>
      <c r="AB31" s="553"/>
      <c r="AC31" s="554">
        <f>IF(BP31&lt;&gt;0,ROUND(BP31*(1-$AX$9)*1.18,2),"")</f>
      </c>
      <c r="AD31" s="554">
        <v>844.7325</v>
      </c>
      <c r="AE31" s="561">
        <f t="shared" si="15"/>
        <v>4</v>
      </c>
      <c r="AF31" s="552" t="s">
        <v>101</v>
      </c>
      <c r="AG31" s="553">
        <v>135017</v>
      </c>
      <c r="AH31" s="554">
        <f t="shared" si="6"/>
      </c>
      <c r="AI31" s="554">
        <v>989.253</v>
      </c>
      <c r="AJ31" s="561">
        <f t="shared" si="16"/>
        <v>3</v>
      </c>
      <c r="AK31" s="552" t="s">
        <v>101</v>
      </c>
      <c r="AL31" s="553"/>
      <c r="AM31" s="554">
        <f t="shared" si="8"/>
      </c>
      <c r="AN31" s="554">
        <v>1140.5585</v>
      </c>
      <c r="AO31" s="561">
        <f t="shared" si="17"/>
        <v>3</v>
      </c>
      <c r="AP31" s="552" t="s">
        <v>101</v>
      </c>
      <c r="AQ31" s="553"/>
      <c r="AR31" s="554">
        <f t="shared" si="18"/>
      </c>
      <c r="AS31" s="554">
        <v>1383.4615</v>
      </c>
      <c r="AT31" s="561">
        <f t="shared" si="20"/>
        <v>3</v>
      </c>
      <c r="AU31" s="552" t="s">
        <v>101</v>
      </c>
      <c r="AV31" s="553"/>
      <c r="AW31" s="554">
        <f t="shared" si="21"/>
      </c>
      <c r="AX31" s="554">
        <v>1506.27</v>
      </c>
      <c r="AY31" s="632">
        <f t="shared" si="23"/>
        <v>3</v>
      </c>
      <c r="AZ31" s="563">
        <v>102</v>
      </c>
      <c r="BA31" s="557">
        <v>0</v>
      </c>
      <c r="BB31" s="558">
        <v>320.5</v>
      </c>
      <c r="BC31" s="564">
        <v>6</v>
      </c>
      <c r="BD31" s="558">
        <v>0</v>
      </c>
      <c r="BE31" s="558">
        <v>0</v>
      </c>
      <c r="BF31" s="564" t="s">
        <v>35</v>
      </c>
      <c r="BG31" s="558">
        <v>0</v>
      </c>
      <c r="BH31" s="558">
        <v>0</v>
      </c>
      <c r="BI31" s="564" t="s">
        <v>35</v>
      </c>
      <c r="BJ31" s="558">
        <v>0</v>
      </c>
      <c r="BK31" s="558">
        <v>0</v>
      </c>
      <c r="BL31" s="564" t="s">
        <v>35</v>
      </c>
      <c r="BM31" s="558">
        <v>0</v>
      </c>
      <c r="BN31" s="558">
        <v>514.5</v>
      </c>
      <c r="BO31" s="564">
        <v>4</v>
      </c>
      <c r="BP31" s="558">
        <v>0</v>
      </c>
      <c r="BQ31" s="558">
        <v>622.5</v>
      </c>
      <c r="BR31" s="564">
        <v>4</v>
      </c>
      <c r="BS31" s="558">
        <v>0</v>
      </c>
      <c r="BT31" s="558">
        <v>729</v>
      </c>
      <c r="BU31" s="564">
        <v>3</v>
      </c>
      <c r="BV31" s="558">
        <v>0</v>
      </c>
      <c r="BW31" s="558">
        <v>840.5</v>
      </c>
      <c r="BX31" s="564">
        <v>3</v>
      </c>
      <c r="BY31" s="558">
        <v>0</v>
      </c>
      <c r="BZ31" s="558">
        <v>1019.5</v>
      </c>
      <c r="CA31" s="564">
        <v>3</v>
      </c>
      <c r="CB31" s="558">
        <v>0</v>
      </c>
      <c r="CC31" s="558">
        <v>1110</v>
      </c>
      <c r="CD31" s="564">
        <v>3</v>
      </c>
    </row>
    <row r="32" spans="1:82" s="560" customFormat="1" ht="18.75" customHeight="1">
      <c r="A32" s="631">
        <v>108</v>
      </c>
      <c r="B32" s="552"/>
      <c r="C32" s="553"/>
      <c r="D32" s="554">
        <f t="shared" si="0"/>
      </c>
      <c r="E32" s="554">
        <f t="shared" si="1"/>
      </c>
      <c r="F32" s="561" t="str">
        <f t="shared" si="10"/>
        <v> </v>
      </c>
      <c r="G32" s="552" t="s">
        <v>101</v>
      </c>
      <c r="H32" s="553"/>
      <c r="I32" s="554">
        <v>449.167</v>
      </c>
      <c r="J32" s="554">
        <f t="shared" si="2"/>
      </c>
      <c r="K32" s="561">
        <f t="shared" si="11"/>
        <v>6</v>
      </c>
      <c r="L32" s="552" t="s">
        <v>101</v>
      </c>
      <c r="M32" s="553">
        <v>135409</v>
      </c>
      <c r="N32" s="554">
        <v>525.159</v>
      </c>
      <c r="O32" s="554">
        <f t="shared" si="3"/>
      </c>
      <c r="P32" s="561">
        <f t="shared" si="12"/>
        <v>5</v>
      </c>
      <c r="Q32" s="552" t="s">
        <v>101</v>
      </c>
      <c r="R32" s="553">
        <v>135410</v>
      </c>
      <c r="S32" s="554">
        <v>575.368</v>
      </c>
      <c r="T32" s="554">
        <f t="shared" si="4"/>
      </c>
      <c r="U32" s="561">
        <f t="shared" si="13"/>
        <v>5</v>
      </c>
      <c r="V32" s="552" t="s">
        <v>101</v>
      </c>
      <c r="W32" s="553">
        <v>135411</v>
      </c>
      <c r="X32" s="554">
        <v>721.924</v>
      </c>
      <c r="Y32" s="554">
        <v>721.924</v>
      </c>
      <c r="Z32" s="561">
        <f t="shared" si="14"/>
        <v>4</v>
      </c>
      <c r="AA32" s="552" t="s">
        <v>101</v>
      </c>
      <c r="AB32" s="553">
        <v>135412</v>
      </c>
      <c r="AC32" s="554">
        <v>866.4445</v>
      </c>
      <c r="AD32" s="554">
        <v>866.4445</v>
      </c>
      <c r="AE32" s="561">
        <f t="shared" si="15"/>
        <v>4</v>
      </c>
      <c r="AF32" s="552" t="s">
        <v>101</v>
      </c>
      <c r="AG32" s="553">
        <v>135413</v>
      </c>
      <c r="AH32" s="554">
        <v>1011.6435</v>
      </c>
      <c r="AI32" s="554">
        <v>1011.6435</v>
      </c>
      <c r="AJ32" s="561">
        <f t="shared" si="16"/>
        <v>3</v>
      </c>
      <c r="AK32" s="552" t="s">
        <v>101</v>
      </c>
      <c r="AL32" s="553">
        <v>135414</v>
      </c>
      <c r="AM32" s="554">
        <v>1153.45</v>
      </c>
      <c r="AN32" s="554">
        <v>1153.45</v>
      </c>
      <c r="AO32" s="561">
        <f t="shared" si="17"/>
        <v>3</v>
      </c>
      <c r="AP32" s="552" t="s">
        <v>101</v>
      </c>
      <c r="AQ32" s="553"/>
      <c r="AR32" s="554">
        <f t="shared" si="18"/>
      </c>
      <c r="AS32" s="554">
        <v>1409.923</v>
      </c>
      <c r="AT32" s="561">
        <f t="shared" si="20"/>
        <v>3</v>
      </c>
      <c r="AU32" s="552" t="s">
        <v>101</v>
      </c>
      <c r="AV32" s="553">
        <v>135026</v>
      </c>
      <c r="AW32" s="554">
        <f t="shared" si="21"/>
      </c>
      <c r="AX32" s="554">
        <v>1525.268</v>
      </c>
      <c r="AY32" s="632">
        <f t="shared" si="23"/>
        <v>2</v>
      </c>
      <c r="AZ32" s="563">
        <v>108</v>
      </c>
      <c r="BA32" s="557">
        <v>0</v>
      </c>
      <c r="BB32" s="558">
        <v>0</v>
      </c>
      <c r="BC32" s="564" t="s">
        <v>35</v>
      </c>
      <c r="BD32" s="558">
        <v>331</v>
      </c>
      <c r="BE32" s="558">
        <v>0</v>
      </c>
      <c r="BF32" s="564">
        <v>6</v>
      </c>
      <c r="BG32" s="558">
        <v>387</v>
      </c>
      <c r="BH32" s="558">
        <v>0</v>
      </c>
      <c r="BI32" s="564">
        <v>5</v>
      </c>
      <c r="BJ32" s="558">
        <v>424</v>
      </c>
      <c r="BK32" s="558">
        <v>0</v>
      </c>
      <c r="BL32" s="564">
        <v>5</v>
      </c>
      <c r="BM32" s="558">
        <v>532</v>
      </c>
      <c r="BN32" s="558">
        <v>532</v>
      </c>
      <c r="BO32" s="564">
        <v>4</v>
      </c>
      <c r="BP32" s="558">
        <v>638.5</v>
      </c>
      <c r="BQ32" s="558">
        <v>638.5</v>
      </c>
      <c r="BR32" s="564">
        <v>4</v>
      </c>
      <c r="BS32" s="558">
        <v>745.5</v>
      </c>
      <c r="BT32" s="558">
        <v>745.5</v>
      </c>
      <c r="BU32" s="564">
        <v>3</v>
      </c>
      <c r="BV32" s="558">
        <v>850</v>
      </c>
      <c r="BW32" s="558">
        <v>850</v>
      </c>
      <c r="BX32" s="564">
        <v>3</v>
      </c>
      <c r="BY32" s="558">
        <v>0</v>
      </c>
      <c r="BZ32" s="558">
        <v>1039</v>
      </c>
      <c r="CA32" s="564">
        <v>3</v>
      </c>
      <c r="CB32" s="558">
        <v>0</v>
      </c>
      <c r="CC32" s="558">
        <v>1124</v>
      </c>
      <c r="CD32" s="564">
        <v>2</v>
      </c>
    </row>
    <row r="33" spans="1:82" s="560" customFormat="1" ht="18.75" customHeight="1">
      <c r="A33" s="631">
        <v>114</v>
      </c>
      <c r="B33" s="552"/>
      <c r="C33" s="553"/>
      <c r="D33" s="554">
        <f t="shared" si="0"/>
      </c>
      <c r="E33" s="554">
        <f t="shared" si="1"/>
      </c>
      <c r="F33" s="561" t="str">
        <f t="shared" si="10"/>
        <v> </v>
      </c>
      <c r="G33" s="552" t="s">
        <v>101</v>
      </c>
      <c r="H33" s="553"/>
      <c r="I33" s="554">
        <v>476.9855</v>
      </c>
      <c r="J33" s="554">
        <f t="shared" si="2"/>
      </c>
      <c r="K33" s="561">
        <f t="shared" si="11"/>
        <v>5</v>
      </c>
      <c r="L33" s="552" t="s">
        <v>101</v>
      </c>
      <c r="M33" s="553"/>
      <c r="N33" s="554">
        <v>541.443</v>
      </c>
      <c r="O33" s="554">
        <f t="shared" si="3"/>
      </c>
      <c r="P33" s="561">
        <f t="shared" si="12"/>
        <v>5</v>
      </c>
      <c r="Q33" s="552" t="s">
        <v>101</v>
      </c>
      <c r="R33" s="553">
        <v>135417</v>
      </c>
      <c r="S33" s="554">
        <v>595.723</v>
      </c>
      <c r="T33" s="554">
        <f t="shared" si="4"/>
      </c>
      <c r="U33" s="561">
        <f t="shared" si="13"/>
        <v>4</v>
      </c>
      <c r="V33" s="552" t="s">
        <v>101</v>
      </c>
      <c r="W33" s="553">
        <v>135418</v>
      </c>
      <c r="X33" s="554">
        <v>747.707</v>
      </c>
      <c r="Y33" s="554">
        <v>747.707</v>
      </c>
      <c r="Z33" s="561">
        <f t="shared" si="14"/>
        <v>4</v>
      </c>
      <c r="AA33" s="552" t="s">
        <v>101</v>
      </c>
      <c r="AB33" s="553">
        <v>135419</v>
      </c>
      <c r="AC33" s="554">
        <v>900.3695</v>
      </c>
      <c r="AD33" s="554">
        <v>900.3695</v>
      </c>
      <c r="AE33" s="561">
        <f t="shared" si="15"/>
        <v>3</v>
      </c>
      <c r="AF33" s="552" t="s">
        <v>101</v>
      </c>
      <c r="AG33" s="553"/>
      <c r="AH33" s="554">
        <v>1043.533</v>
      </c>
      <c r="AI33" s="554">
        <v>1043.533</v>
      </c>
      <c r="AJ33" s="561">
        <f t="shared" si="16"/>
        <v>3</v>
      </c>
      <c r="AK33" s="552" t="s">
        <v>101</v>
      </c>
      <c r="AL33" s="553">
        <v>135421</v>
      </c>
      <c r="AM33" s="554">
        <v>1188.732</v>
      </c>
      <c r="AN33" s="554">
        <v>1188.732</v>
      </c>
      <c r="AO33" s="561">
        <f t="shared" si="17"/>
        <v>3</v>
      </c>
      <c r="AP33" s="552" t="s">
        <v>101</v>
      </c>
      <c r="AQ33" s="553"/>
      <c r="AR33" s="554">
        <f t="shared" si="18"/>
      </c>
      <c r="AS33" s="554">
        <v>1472.345</v>
      </c>
      <c r="AT33" s="561">
        <f t="shared" si="20"/>
        <v>3</v>
      </c>
      <c r="AU33" s="552" t="s">
        <v>101</v>
      </c>
      <c r="AV33" s="553">
        <v>135032</v>
      </c>
      <c r="AW33" s="554">
        <f t="shared" si="21"/>
      </c>
      <c r="AX33" s="554">
        <v>1599.903</v>
      </c>
      <c r="AY33" s="632">
        <f t="shared" si="23"/>
        <v>2</v>
      </c>
      <c r="AZ33" s="563">
        <v>114</v>
      </c>
      <c r="BA33" s="557">
        <v>0</v>
      </c>
      <c r="BB33" s="558">
        <v>0</v>
      </c>
      <c r="BC33" s="564" t="s">
        <v>35</v>
      </c>
      <c r="BD33" s="558">
        <v>351.5</v>
      </c>
      <c r="BE33" s="558">
        <v>0</v>
      </c>
      <c r="BF33" s="564">
        <v>5</v>
      </c>
      <c r="BG33" s="558">
        <v>399</v>
      </c>
      <c r="BH33" s="558">
        <v>0</v>
      </c>
      <c r="BI33" s="564">
        <v>5</v>
      </c>
      <c r="BJ33" s="558">
        <v>439</v>
      </c>
      <c r="BK33" s="558">
        <v>0</v>
      </c>
      <c r="BL33" s="564">
        <v>4</v>
      </c>
      <c r="BM33" s="558">
        <v>551</v>
      </c>
      <c r="BN33" s="558">
        <v>551</v>
      </c>
      <c r="BO33" s="564">
        <v>4</v>
      </c>
      <c r="BP33" s="558">
        <v>663.5</v>
      </c>
      <c r="BQ33" s="558">
        <v>663.5</v>
      </c>
      <c r="BR33" s="564">
        <v>3</v>
      </c>
      <c r="BS33" s="558">
        <v>769</v>
      </c>
      <c r="BT33" s="558">
        <v>769</v>
      </c>
      <c r="BU33" s="564">
        <v>3</v>
      </c>
      <c r="BV33" s="558">
        <v>876</v>
      </c>
      <c r="BW33" s="558">
        <v>876</v>
      </c>
      <c r="BX33" s="564">
        <v>3</v>
      </c>
      <c r="BY33" s="558">
        <v>0</v>
      </c>
      <c r="BZ33" s="558">
        <v>1085</v>
      </c>
      <c r="CA33" s="564">
        <v>3</v>
      </c>
      <c r="CB33" s="558">
        <v>0</v>
      </c>
      <c r="CC33" s="558">
        <v>1179</v>
      </c>
      <c r="CD33" s="564">
        <v>2</v>
      </c>
    </row>
    <row r="34" spans="1:82" s="560" customFormat="1" ht="18.75" customHeight="1">
      <c r="A34" s="631">
        <v>133</v>
      </c>
      <c r="B34" s="552"/>
      <c r="C34" s="553"/>
      <c r="D34" s="554">
        <f t="shared" si="0"/>
      </c>
      <c r="E34" s="554">
        <f t="shared" si="1"/>
      </c>
      <c r="F34" s="561" t="str">
        <f t="shared" si="10"/>
        <v> </v>
      </c>
      <c r="G34" s="552" t="s">
        <v>101</v>
      </c>
      <c r="H34" s="553">
        <v>135422</v>
      </c>
      <c r="I34" s="554">
        <v>499.376</v>
      </c>
      <c r="J34" s="554">
        <f t="shared" si="2"/>
      </c>
      <c r="K34" s="561">
        <f t="shared" si="11"/>
        <v>5</v>
      </c>
      <c r="L34" s="552" t="s">
        <v>101</v>
      </c>
      <c r="M34" s="553">
        <v>135423</v>
      </c>
      <c r="N34" s="554">
        <v>552.9775</v>
      </c>
      <c r="O34" s="554">
        <f t="shared" si="3"/>
      </c>
      <c r="P34" s="561">
        <f t="shared" si="12"/>
        <v>4</v>
      </c>
      <c r="Q34" s="552" t="s">
        <v>101</v>
      </c>
      <c r="R34" s="553">
        <v>135424</v>
      </c>
      <c r="S34" s="554">
        <v>643.8965</v>
      </c>
      <c r="T34" s="554">
        <f t="shared" si="4"/>
      </c>
      <c r="U34" s="561">
        <f t="shared" si="13"/>
        <v>4</v>
      </c>
      <c r="V34" s="552" t="s">
        <v>101</v>
      </c>
      <c r="W34" s="553">
        <v>135425</v>
      </c>
      <c r="X34" s="554">
        <v>799.273</v>
      </c>
      <c r="Y34" s="554">
        <v>798.5945</v>
      </c>
      <c r="Z34" s="561">
        <f t="shared" si="14"/>
        <v>3</v>
      </c>
      <c r="AA34" s="552" t="s">
        <v>101</v>
      </c>
      <c r="AB34" s="553">
        <v>135426</v>
      </c>
      <c r="AC34" s="554">
        <v>944.472</v>
      </c>
      <c r="AD34" s="554">
        <f>IF(BQ34&lt;&gt;0,ROUND(BQ34*(1-$AX$9)*1.18,2),"")</f>
      </c>
      <c r="AE34" s="561">
        <f t="shared" si="15"/>
        <v>3</v>
      </c>
      <c r="AF34" s="552" t="s">
        <v>101</v>
      </c>
      <c r="AG34" s="553">
        <v>135427</v>
      </c>
      <c r="AH34" s="554">
        <v>1088.9925</v>
      </c>
      <c r="AI34" s="554">
        <v>1088.9925</v>
      </c>
      <c r="AJ34" s="561">
        <f t="shared" si="16"/>
        <v>3</v>
      </c>
      <c r="AK34" s="552" t="s">
        <v>101</v>
      </c>
      <c r="AL34" s="553"/>
      <c r="AM34" s="554">
        <v>1230.799</v>
      </c>
      <c r="AN34" s="554">
        <v>1230.799</v>
      </c>
      <c r="AO34" s="561">
        <f t="shared" si="17"/>
        <v>3</v>
      </c>
      <c r="AP34" s="552" t="s">
        <v>101</v>
      </c>
      <c r="AQ34" s="553"/>
      <c r="AR34" s="554">
        <f t="shared" si="18"/>
      </c>
      <c r="AS34" s="554">
        <v>1544.266</v>
      </c>
      <c r="AT34" s="561">
        <f t="shared" si="20"/>
        <v>2</v>
      </c>
      <c r="AU34" s="552" t="s">
        <v>101</v>
      </c>
      <c r="AV34" s="553">
        <v>135037</v>
      </c>
      <c r="AW34" s="554">
        <f t="shared" si="21"/>
      </c>
      <c r="AX34" s="554">
        <v>1664.3605</v>
      </c>
      <c r="AY34" s="632">
        <f t="shared" si="23"/>
        <v>2</v>
      </c>
      <c r="AZ34" s="563">
        <v>133</v>
      </c>
      <c r="BA34" s="557">
        <v>0</v>
      </c>
      <c r="BB34" s="558">
        <v>0</v>
      </c>
      <c r="BC34" s="564" t="s">
        <v>35</v>
      </c>
      <c r="BD34" s="558">
        <v>368</v>
      </c>
      <c r="BE34" s="558">
        <v>0</v>
      </c>
      <c r="BF34" s="564">
        <v>5</v>
      </c>
      <c r="BG34" s="558">
        <v>407.5</v>
      </c>
      <c r="BH34" s="558">
        <v>0</v>
      </c>
      <c r="BI34" s="564">
        <v>4</v>
      </c>
      <c r="BJ34" s="558">
        <v>474.5</v>
      </c>
      <c r="BK34" s="558">
        <v>0</v>
      </c>
      <c r="BL34" s="564">
        <v>4</v>
      </c>
      <c r="BM34" s="558">
        <v>589</v>
      </c>
      <c r="BN34" s="558">
        <v>588.5</v>
      </c>
      <c r="BO34" s="564">
        <v>3</v>
      </c>
      <c r="BP34" s="558">
        <v>696</v>
      </c>
      <c r="BQ34" s="558">
        <v>0</v>
      </c>
      <c r="BR34" s="564">
        <v>3</v>
      </c>
      <c r="BS34" s="558">
        <v>802.5</v>
      </c>
      <c r="BT34" s="558">
        <v>802.5</v>
      </c>
      <c r="BU34" s="564">
        <v>3</v>
      </c>
      <c r="BV34" s="558">
        <v>907</v>
      </c>
      <c r="BW34" s="558">
        <v>907</v>
      </c>
      <c r="BX34" s="564">
        <v>3</v>
      </c>
      <c r="BY34" s="558">
        <v>0</v>
      </c>
      <c r="BZ34" s="558">
        <v>1138</v>
      </c>
      <c r="CA34" s="564">
        <v>2</v>
      </c>
      <c r="CB34" s="558">
        <v>0</v>
      </c>
      <c r="CC34" s="558">
        <v>1226.5</v>
      </c>
      <c r="CD34" s="564">
        <v>2</v>
      </c>
    </row>
    <row r="35" spans="1:82" s="560" customFormat="1" ht="18.75" customHeight="1">
      <c r="A35" s="631">
        <v>140</v>
      </c>
      <c r="B35" s="552"/>
      <c r="C35" s="553"/>
      <c r="D35" s="554">
        <f t="shared" si="0"/>
      </c>
      <c r="E35" s="554">
        <f t="shared" si="1"/>
      </c>
      <c r="F35" s="561" t="str">
        <f t="shared" si="10"/>
        <v> </v>
      </c>
      <c r="G35" s="552"/>
      <c r="H35" s="553"/>
      <c r="I35" s="554">
        <f>IF(BD35&lt;&gt;0,ROUND(BD35*(1-$AX$9)*1.18,2),"")</f>
      </c>
      <c r="J35" s="554">
        <f t="shared" si="2"/>
      </c>
      <c r="K35" s="561" t="str">
        <f t="shared" si="11"/>
        <v> </v>
      </c>
      <c r="L35" s="552"/>
      <c r="M35" s="553"/>
      <c r="N35" s="554">
        <f>IF(BG35&lt;&gt;0,ROUND(BG35*(1-$AX$9)*1.18,2),"")</f>
      </c>
      <c r="O35" s="554">
        <f t="shared" si="3"/>
      </c>
      <c r="P35" s="561" t="str">
        <f t="shared" si="12"/>
        <v> </v>
      </c>
      <c r="Q35" s="552"/>
      <c r="R35" s="553"/>
      <c r="S35" s="554">
        <f>IF(BJ35&lt;&gt;0,ROUND(BJ35*(1-$AX$9)*1.18,2),"")</f>
      </c>
      <c r="T35" s="554">
        <f t="shared" si="4"/>
      </c>
      <c r="U35" s="561" t="str">
        <f t="shared" si="13"/>
        <v> </v>
      </c>
      <c r="V35" s="552"/>
      <c r="W35" s="553"/>
      <c r="X35" s="554">
        <f>IF(BM35&lt;&gt;0,ROUND(BM35*(1-$AX$9)*1.18,2),"")</f>
      </c>
      <c r="Y35" s="554">
        <f>IF(BN35&lt;&gt;0,ROUND(BN35*(1-$AX$9)*1.18,2),"")</f>
      </c>
      <c r="Z35" s="561" t="str">
        <f t="shared" si="14"/>
        <v> </v>
      </c>
      <c r="AA35" s="552" t="s">
        <v>101</v>
      </c>
      <c r="AB35" s="553"/>
      <c r="AC35" s="554">
        <f>IF(BP35&lt;&gt;0,ROUND(BP35*(1-$AX$9)*1.18,2),"")</f>
      </c>
      <c r="AD35" s="554">
        <v>865.03</v>
      </c>
      <c r="AE35" s="561">
        <f t="shared" si="15"/>
        <v>3</v>
      </c>
      <c r="AF35" s="552" t="s">
        <v>101</v>
      </c>
      <c r="AG35" s="553">
        <v>135039</v>
      </c>
      <c r="AH35" s="554">
        <f t="shared" si="6"/>
      </c>
      <c r="AI35" s="554">
        <v>1164.9845</v>
      </c>
      <c r="AJ35" s="561">
        <f t="shared" si="16"/>
        <v>3</v>
      </c>
      <c r="AK35" s="552" t="s">
        <v>101</v>
      </c>
      <c r="AL35" s="553">
        <v>135040</v>
      </c>
      <c r="AM35" s="554">
        <f t="shared" si="8"/>
      </c>
      <c r="AN35" s="554">
        <v>1331.8955</v>
      </c>
      <c r="AO35" s="561">
        <f t="shared" si="17"/>
        <v>3</v>
      </c>
      <c r="AP35" s="552" t="s">
        <v>101</v>
      </c>
      <c r="AQ35" s="553"/>
      <c r="AR35" s="554">
        <f t="shared" si="18"/>
      </c>
      <c r="AS35" s="554">
        <v>1607.3665</v>
      </c>
      <c r="AT35" s="561">
        <f t="shared" si="20"/>
        <v>2</v>
      </c>
      <c r="AU35" s="552" t="s">
        <v>101</v>
      </c>
      <c r="AV35" s="553">
        <v>135042</v>
      </c>
      <c r="AW35" s="554">
        <f t="shared" si="21"/>
      </c>
      <c r="AX35" s="554">
        <v>1711.177</v>
      </c>
      <c r="AY35" s="632">
        <f t="shared" si="23"/>
        <v>2</v>
      </c>
      <c r="AZ35" s="563">
        <v>140</v>
      </c>
      <c r="BA35" s="557">
        <v>0</v>
      </c>
      <c r="BB35" s="558">
        <v>0</v>
      </c>
      <c r="BC35" s="564" t="s">
        <v>35</v>
      </c>
      <c r="BD35" s="558">
        <v>0</v>
      </c>
      <c r="BE35" s="558">
        <v>0</v>
      </c>
      <c r="BF35" s="564" t="s">
        <v>35</v>
      </c>
      <c r="BG35" s="558">
        <v>0</v>
      </c>
      <c r="BH35" s="558">
        <v>0</v>
      </c>
      <c r="BI35" s="564" t="s">
        <v>35</v>
      </c>
      <c r="BJ35" s="558">
        <v>0</v>
      </c>
      <c r="BK35" s="558">
        <v>0</v>
      </c>
      <c r="BL35" s="564" t="s">
        <v>35</v>
      </c>
      <c r="BM35" s="558">
        <v>0</v>
      </c>
      <c r="BN35" s="558">
        <v>0</v>
      </c>
      <c r="BO35" s="564" t="s">
        <v>35</v>
      </c>
      <c r="BP35" s="558">
        <v>0</v>
      </c>
      <c r="BQ35" s="558">
        <v>751</v>
      </c>
      <c r="BR35" s="564">
        <v>3</v>
      </c>
      <c r="BS35" s="558">
        <v>0</v>
      </c>
      <c r="BT35" s="558">
        <v>858.5</v>
      </c>
      <c r="BU35" s="564">
        <v>3</v>
      </c>
      <c r="BV35" s="558">
        <v>0</v>
      </c>
      <c r="BW35" s="558">
        <v>981.5</v>
      </c>
      <c r="BX35" s="564">
        <v>3</v>
      </c>
      <c r="BY35" s="558">
        <v>0</v>
      </c>
      <c r="BZ35" s="558">
        <v>1184.5</v>
      </c>
      <c r="CA35" s="564">
        <v>2</v>
      </c>
      <c r="CB35" s="558">
        <v>0</v>
      </c>
      <c r="CC35" s="558">
        <v>1261</v>
      </c>
      <c r="CD35" s="564">
        <v>2</v>
      </c>
    </row>
    <row r="36" spans="1:82" s="560" customFormat="1" ht="18.75" customHeight="1">
      <c r="A36" s="631">
        <v>159</v>
      </c>
      <c r="B36" s="552"/>
      <c r="C36" s="553"/>
      <c r="D36" s="554">
        <f t="shared" si="0"/>
      </c>
      <c r="E36" s="554">
        <f t="shared" si="1"/>
      </c>
      <c r="F36" s="561" t="str">
        <f t="shared" si="10"/>
        <v> </v>
      </c>
      <c r="G36" s="552" t="s">
        <v>101</v>
      </c>
      <c r="H36" s="553">
        <v>135429</v>
      </c>
      <c r="I36" s="554">
        <v>559.084</v>
      </c>
      <c r="J36" s="554">
        <f t="shared" si="2"/>
      </c>
      <c r="K36" s="561">
        <f t="shared" si="11"/>
        <v>4</v>
      </c>
      <c r="L36" s="552" t="s">
        <v>101</v>
      </c>
      <c r="M36" s="553">
        <v>135430</v>
      </c>
      <c r="N36" s="554">
        <v>620.8275</v>
      </c>
      <c r="O36" s="554">
        <f t="shared" si="3"/>
      </c>
      <c r="P36" s="561">
        <f t="shared" si="12"/>
        <v>4</v>
      </c>
      <c r="Q36" s="552" t="s">
        <v>101</v>
      </c>
      <c r="R36" s="553">
        <v>135431</v>
      </c>
      <c r="S36" s="554">
        <v>717.1745</v>
      </c>
      <c r="T36" s="554">
        <f t="shared" si="4"/>
      </c>
      <c r="U36" s="561">
        <f t="shared" si="13"/>
        <v>3</v>
      </c>
      <c r="V36" s="552" t="s">
        <v>101</v>
      </c>
      <c r="W36" s="553">
        <v>135432</v>
      </c>
      <c r="X36" s="554">
        <v>884.0855</v>
      </c>
      <c r="Y36" s="554">
        <v>884.0855</v>
      </c>
      <c r="Z36" s="561">
        <f t="shared" si="14"/>
        <v>3</v>
      </c>
      <c r="AA36" s="552" t="s">
        <v>101</v>
      </c>
      <c r="AB36" s="553">
        <v>135433</v>
      </c>
      <c r="AC36" s="554">
        <v>1062.531</v>
      </c>
      <c r="AD36" s="554">
        <v>1062.531</v>
      </c>
      <c r="AE36" s="561">
        <f t="shared" si="15"/>
        <v>3</v>
      </c>
      <c r="AF36" s="552" t="s">
        <v>101</v>
      </c>
      <c r="AG36" s="553">
        <v>135434</v>
      </c>
      <c r="AH36" s="554">
        <v>1204.3375</v>
      </c>
      <c r="AI36" s="554">
        <v>1204.3375</v>
      </c>
      <c r="AJ36" s="561">
        <f t="shared" si="16"/>
        <v>3</v>
      </c>
      <c r="AK36" s="552" t="s">
        <v>101</v>
      </c>
      <c r="AL36" s="553">
        <v>135435</v>
      </c>
      <c r="AM36" s="554">
        <v>1349.5365</v>
      </c>
      <c r="AN36" s="554">
        <v>1349.5365</v>
      </c>
      <c r="AO36" s="561">
        <f t="shared" si="17"/>
        <v>2</v>
      </c>
      <c r="AP36" s="552" t="s">
        <v>101</v>
      </c>
      <c r="AQ36" s="553">
        <v>135047</v>
      </c>
      <c r="AR36" s="554">
        <f t="shared" si="18"/>
      </c>
      <c r="AS36" s="554">
        <v>1667.0745</v>
      </c>
      <c r="AT36" s="561">
        <f t="shared" si="20"/>
        <v>2</v>
      </c>
      <c r="AU36" s="552" t="s">
        <v>101</v>
      </c>
      <c r="AV36" s="553">
        <v>135048</v>
      </c>
      <c r="AW36" s="554">
        <f t="shared" si="21"/>
      </c>
      <c r="AX36" s="554">
        <v>1806.167</v>
      </c>
      <c r="AY36" s="632">
        <f t="shared" si="23"/>
        <v>2</v>
      </c>
      <c r="AZ36" s="563">
        <v>159</v>
      </c>
      <c r="BA36" s="557">
        <v>0</v>
      </c>
      <c r="BB36" s="558">
        <v>0</v>
      </c>
      <c r="BC36" s="564" t="s">
        <v>35</v>
      </c>
      <c r="BD36" s="558">
        <v>412</v>
      </c>
      <c r="BE36" s="558">
        <v>0</v>
      </c>
      <c r="BF36" s="564">
        <v>4</v>
      </c>
      <c r="BG36" s="558">
        <v>457.5</v>
      </c>
      <c r="BH36" s="558">
        <v>0</v>
      </c>
      <c r="BI36" s="564">
        <v>4</v>
      </c>
      <c r="BJ36" s="558">
        <v>528.5</v>
      </c>
      <c r="BK36" s="558">
        <v>0</v>
      </c>
      <c r="BL36" s="564">
        <v>3</v>
      </c>
      <c r="BM36" s="558">
        <v>651.5</v>
      </c>
      <c r="BN36" s="558">
        <v>651.5</v>
      </c>
      <c r="BO36" s="564">
        <v>3</v>
      </c>
      <c r="BP36" s="558">
        <v>783</v>
      </c>
      <c r="BQ36" s="558">
        <v>783</v>
      </c>
      <c r="BR36" s="564">
        <v>3</v>
      </c>
      <c r="BS36" s="558">
        <v>887.5</v>
      </c>
      <c r="BT36" s="558">
        <v>887.5</v>
      </c>
      <c r="BU36" s="564">
        <v>3</v>
      </c>
      <c r="BV36" s="558">
        <v>994.5</v>
      </c>
      <c r="BW36" s="558">
        <v>994.5</v>
      </c>
      <c r="BX36" s="564">
        <v>2</v>
      </c>
      <c r="BY36" s="558">
        <v>0</v>
      </c>
      <c r="BZ36" s="558">
        <v>1228.5</v>
      </c>
      <c r="CA36" s="564">
        <v>2</v>
      </c>
      <c r="CB36" s="558">
        <v>0</v>
      </c>
      <c r="CC36" s="558">
        <v>1331</v>
      </c>
      <c r="CD36" s="564">
        <v>2</v>
      </c>
    </row>
    <row r="37" spans="1:82" s="560" customFormat="1" ht="18.75" customHeight="1">
      <c r="A37" s="631">
        <v>169</v>
      </c>
      <c r="B37" s="552"/>
      <c r="C37" s="553"/>
      <c r="D37" s="554">
        <f t="shared" si="0"/>
      </c>
      <c r="E37" s="554">
        <f t="shared" si="1"/>
      </c>
      <c r="F37" s="561" t="str">
        <f t="shared" si="10"/>
        <v> </v>
      </c>
      <c r="G37" s="552" t="s">
        <v>101</v>
      </c>
      <c r="H37" s="553"/>
      <c r="I37" s="554">
        <v>585.5455</v>
      </c>
      <c r="J37" s="554">
        <f t="shared" si="2"/>
      </c>
      <c r="K37" s="561">
        <f t="shared" si="11"/>
        <v>4</v>
      </c>
      <c r="L37" s="552" t="s">
        <v>101</v>
      </c>
      <c r="M37" s="553"/>
      <c r="N37" s="554">
        <v>651.36</v>
      </c>
      <c r="O37" s="554">
        <f t="shared" si="3"/>
      </c>
      <c r="P37" s="561">
        <f t="shared" si="12"/>
        <v>4</v>
      </c>
      <c r="Q37" s="552" t="s">
        <v>101</v>
      </c>
      <c r="R37" s="553">
        <v>135438</v>
      </c>
      <c r="S37" s="554">
        <v>651.98</v>
      </c>
      <c r="T37" s="554">
        <f t="shared" si="4"/>
      </c>
      <c r="U37" s="561">
        <f t="shared" si="13"/>
        <v>3</v>
      </c>
      <c r="V37" s="552" t="s">
        <v>101</v>
      </c>
      <c r="W37" s="553">
        <v>135439</v>
      </c>
      <c r="X37" s="554">
        <v>928.188</v>
      </c>
      <c r="Y37" s="554">
        <v>928.188</v>
      </c>
      <c r="Z37" s="561">
        <f t="shared" si="14"/>
        <v>3</v>
      </c>
      <c r="AA37" s="552" t="s">
        <v>101</v>
      </c>
      <c r="AB37" s="553"/>
      <c r="AC37" s="554">
        <v>1110.7045</v>
      </c>
      <c r="AD37" s="554">
        <v>1110.7045</v>
      </c>
      <c r="AE37" s="561">
        <f t="shared" si="15"/>
        <v>3</v>
      </c>
      <c r="AF37" s="552" t="s">
        <v>101</v>
      </c>
      <c r="AG37" s="553">
        <v>135441</v>
      </c>
      <c r="AH37" s="554">
        <v>1258.6175</v>
      </c>
      <c r="AI37" s="554">
        <v>1258.6175</v>
      </c>
      <c r="AJ37" s="561">
        <f t="shared" si="16"/>
        <v>2</v>
      </c>
      <c r="AK37" s="552" t="s">
        <v>101</v>
      </c>
      <c r="AL37" s="553"/>
      <c r="AM37" s="554">
        <v>1407.8875</v>
      </c>
      <c r="AN37" s="554">
        <v>1407.8875</v>
      </c>
      <c r="AO37" s="561">
        <f t="shared" si="17"/>
        <v>2</v>
      </c>
      <c r="AP37" s="552" t="s">
        <v>101</v>
      </c>
      <c r="AQ37" s="553"/>
      <c r="AR37" s="554">
        <f t="shared" si="18"/>
      </c>
      <c r="AS37" s="554">
        <v>1722.7115</v>
      </c>
      <c r="AT37" s="561">
        <f t="shared" si="20"/>
        <v>2</v>
      </c>
      <c r="AU37" s="552" t="s">
        <v>101</v>
      </c>
      <c r="AV37" s="553"/>
      <c r="AW37" s="554">
        <f t="shared" si="21"/>
      </c>
      <c r="AX37" s="554">
        <v>1892.3365</v>
      </c>
      <c r="AY37" s="632">
        <f t="shared" si="23"/>
        <v>2</v>
      </c>
      <c r="AZ37" s="563">
        <v>169</v>
      </c>
      <c r="BA37" s="557">
        <v>0</v>
      </c>
      <c r="BB37" s="558">
        <v>0</v>
      </c>
      <c r="BC37" s="564" t="s">
        <v>35</v>
      </c>
      <c r="BD37" s="558">
        <v>431.5</v>
      </c>
      <c r="BE37" s="558">
        <v>0</v>
      </c>
      <c r="BF37" s="564">
        <v>4</v>
      </c>
      <c r="BG37" s="558">
        <v>480</v>
      </c>
      <c r="BH37" s="558">
        <v>0</v>
      </c>
      <c r="BI37" s="564">
        <v>4</v>
      </c>
      <c r="BJ37" s="558">
        <v>553.5</v>
      </c>
      <c r="BK37" s="558">
        <v>0</v>
      </c>
      <c r="BL37" s="564">
        <v>3</v>
      </c>
      <c r="BM37" s="558">
        <v>684</v>
      </c>
      <c r="BN37" s="558">
        <v>684</v>
      </c>
      <c r="BO37" s="564">
        <v>3</v>
      </c>
      <c r="BP37" s="558">
        <v>818.5</v>
      </c>
      <c r="BQ37" s="558">
        <v>818.5</v>
      </c>
      <c r="BR37" s="564">
        <v>3</v>
      </c>
      <c r="BS37" s="558">
        <v>927.5</v>
      </c>
      <c r="BT37" s="558">
        <v>927.5</v>
      </c>
      <c r="BU37" s="564">
        <v>2</v>
      </c>
      <c r="BV37" s="558">
        <v>1037.5</v>
      </c>
      <c r="BW37" s="558">
        <v>1037.5</v>
      </c>
      <c r="BX37" s="564">
        <v>2</v>
      </c>
      <c r="BY37" s="558">
        <v>0</v>
      </c>
      <c r="BZ37" s="558">
        <v>1269.5</v>
      </c>
      <c r="CA37" s="564">
        <v>2</v>
      </c>
      <c r="CB37" s="558">
        <v>0</v>
      </c>
      <c r="CC37" s="558">
        <v>1394.5</v>
      </c>
      <c r="CD37" s="564">
        <v>2</v>
      </c>
    </row>
    <row r="38" spans="1:82" s="560" customFormat="1" ht="18.75" customHeight="1">
      <c r="A38" s="631">
        <v>194</v>
      </c>
      <c r="B38" s="552"/>
      <c r="C38" s="553"/>
      <c r="D38" s="554">
        <f t="shared" si="0"/>
      </c>
      <c r="E38" s="554">
        <f t="shared" si="1"/>
      </c>
      <c r="F38" s="561" t="str">
        <f t="shared" si="10"/>
        <v> </v>
      </c>
      <c r="G38" s="552"/>
      <c r="H38" s="553"/>
      <c r="I38" s="554">
        <f>IF(BD38&lt;&gt;0,ROUND(BD38*(1-$AX$9)*1.18,2),"")</f>
      </c>
      <c r="J38" s="554">
        <f t="shared" si="2"/>
      </c>
      <c r="K38" s="561" t="str">
        <f t="shared" si="11"/>
        <v> </v>
      </c>
      <c r="L38" s="552"/>
      <c r="M38" s="553"/>
      <c r="N38" s="554">
        <f>IF(BG38&lt;&gt;0,ROUND(BG38*(1-$AX$9)*1.18,2),"")</f>
      </c>
      <c r="O38" s="554">
        <f t="shared" si="3"/>
      </c>
      <c r="P38" s="561" t="str">
        <f t="shared" si="12"/>
        <v> </v>
      </c>
      <c r="Q38" s="552"/>
      <c r="R38" s="553"/>
      <c r="S38" s="554">
        <f>IF(BJ38&lt;&gt;0,ROUND(BJ38*(1-$AX$9)*1.18,2),"")</f>
      </c>
      <c r="T38" s="554">
        <f t="shared" si="4"/>
      </c>
      <c r="U38" s="561" t="str">
        <f t="shared" si="13"/>
        <v> </v>
      </c>
      <c r="V38" s="552" t="s">
        <v>101</v>
      </c>
      <c r="W38" s="553"/>
      <c r="X38" s="554">
        <f>IF(BM38&lt;&gt;0,ROUND(BM38*(1-$AX$9)*1.18,2),"")</f>
      </c>
      <c r="Y38" s="554">
        <v>1052.3535</v>
      </c>
      <c r="Z38" s="561">
        <f t="shared" si="14"/>
        <v>3</v>
      </c>
      <c r="AA38" s="552" t="s">
        <v>101</v>
      </c>
      <c r="AB38" s="553"/>
      <c r="AC38" s="554">
        <f>IF(BP38&lt;&gt;0,ROUND(BP38*(1-$AX$9)*1.18,2),"")</f>
      </c>
      <c r="AD38" s="554">
        <v>1221.9785</v>
      </c>
      <c r="AE38" s="561">
        <f t="shared" si="15"/>
        <v>2</v>
      </c>
      <c r="AF38" s="552" t="s">
        <v>101</v>
      </c>
      <c r="AG38" s="553">
        <v>135057</v>
      </c>
      <c r="AH38" s="554">
        <f t="shared" si="6"/>
      </c>
      <c r="AI38" s="554">
        <v>1368.5345</v>
      </c>
      <c r="AJ38" s="561">
        <f t="shared" si="16"/>
        <v>2</v>
      </c>
      <c r="AK38" s="552" t="s">
        <v>101</v>
      </c>
      <c r="AL38" s="553"/>
      <c r="AM38" s="554">
        <f t="shared" si="8"/>
      </c>
      <c r="AN38" s="554">
        <v>1572.0845</v>
      </c>
      <c r="AO38" s="561">
        <f t="shared" si="17"/>
        <v>2</v>
      </c>
      <c r="AP38" s="552" t="s">
        <v>101</v>
      </c>
      <c r="AQ38" s="553"/>
      <c r="AR38" s="554">
        <f t="shared" si="18"/>
      </c>
      <c r="AS38" s="554">
        <v>1791.9185</v>
      </c>
      <c r="AT38" s="561">
        <f t="shared" si="20"/>
        <v>2</v>
      </c>
      <c r="AU38" s="552" t="s">
        <v>101</v>
      </c>
      <c r="AV38" s="553"/>
      <c r="AW38" s="554">
        <f t="shared" si="21"/>
      </c>
      <c r="AX38" s="554">
        <v>1984.6125</v>
      </c>
      <c r="AY38" s="632">
        <f t="shared" si="23"/>
        <v>2</v>
      </c>
      <c r="AZ38" s="563">
        <v>194</v>
      </c>
      <c r="BA38" s="557">
        <v>0</v>
      </c>
      <c r="BB38" s="558">
        <v>0</v>
      </c>
      <c r="BC38" s="564" t="s">
        <v>35</v>
      </c>
      <c r="BD38" s="558">
        <v>0</v>
      </c>
      <c r="BE38" s="558">
        <v>0</v>
      </c>
      <c r="BF38" s="564" t="s">
        <v>35</v>
      </c>
      <c r="BG38" s="558">
        <v>0</v>
      </c>
      <c r="BH38" s="558">
        <v>0</v>
      </c>
      <c r="BI38" s="564" t="s">
        <v>35</v>
      </c>
      <c r="BJ38" s="558">
        <v>0</v>
      </c>
      <c r="BK38" s="558">
        <v>0</v>
      </c>
      <c r="BL38" s="564" t="s">
        <v>35</v>
      </c>
      <c r="BM38" s="558">
        <v>0</v>
      </c>
      <c r="BN38" s="558">
        <v>775.5</v>
      </c>
      <c r="BO38" s="564">
        <v>3</v>
      </c>
      <c r="BP38" s="558">
        <v>0</v>
      </c>
      <c r="BQ38" s="558">
        <v>900.5</v>
      </c>
      <c r="BR38" s="564">
        <v>2</v>
      </c>
      <c r="BS38" s="558">
        <v>0</v>
      </c>
      <c r="BT38" s="558">
        <v>1008.5</v>
      </c>
      <c r="BU38" s="564">
        <v>2</v>
      </c>
      <c r="BV38" s="558">
        <v>0</v>
      </c>
      <c r="BW38" s="558">
        <v>1158.5</v>
      </c>
      <c r="BX38" s="564">
        <v>2</v>
      </c>
      <c r="BY38" s="558">
        <v>0</v>
      </c>
      <c r="BZ38" s="558">
        <v>1320.5</v>
      </c>
      <c r="CA38" s="564">
        <v>2</v>
      </c>
      <c r="CB38" s="558">
        <v>0</v>
      </c>
      <c r="CC38" s="558">
        <v>1462.5</v>
      </c>
      <c r="CD38" s="564">
        <v>2</v>
      </c>
    </row>
    <row r="39" spans="1:82" s="560" customFormat="1" ht="18.75" customHeight="1">
      <c r="A39" s="631">
        <v>205</v>
      </c>
      <c r="B39" s="552"/>
      <c r="C39" s="553"/>
      <c r="D39" s="554">
        <f t="shared" si="0"/>
      </c>
      <c r="E39" s="554">
        <f t="shared" si="1"/>
      </c>
      <c r="F39" s="561" t="str">
        <f t="shared" si="10"/>
        <v> </v>
      </c>
      <c r="G39" s="552"/>
      <c r="H39" s="553"/>
      <c r="I39" s="554">
        <f>IF(BD39&lt;&gt;0,ROUND(BD39*(1-$AX$9)*1.18,2),"")</f>
      </c>
      <c r="J39" s="554">
        <f t="shared" si="2"/>
      </c>
      <c r="K39" s="561" t="str">
        <f t="shared" si="11"/>
        <v> </v>
      </c>
      <c r="L39" s="552"/>
      <c r="M39" s="553"/>
      <c r="N39" s="554">
        <f>IF(BG39&lt;&gt;0,ROUND(BG39*(1-$AX$9)*1.18,2),"")</f>
      </c>
      <c r="O39" s="554">
        <f t="shared" si="3"/>
      </c>
      <c r="P39" s="561" t="str">
        <f t="shared" si="12"/>
        <v> </v>
      </c>
      <c r="Q39" s="552"/>
      <c r="R39" s="553"/>
      <c r="S39" s="554">
        <f>IF(BJ39&lt;&gt;0,ROUND(BJ39*(1-$AX$9)*1.18,2),"")</f>
      </c>
      <c r="T39" s="554">
        <f t="shared" si="4"/>
      </c>
      <c r="U39" s="561" t="str">
        <f t="shared" si="13"/>
        <v> </v>
      </c>
      <c r="V39" s="552" t="s">
        <v>101</v>
      </c>
      <c r="W39" s="553"/>
      <c r="X39" s="554">
        <f>IF(BM39&lt;&gt;0,ROUND(BM39*(1-$AX$9)*1.18,2),"")</f>
      </c>
      <c r="Y39" s="554">
        <v>1090.3495</v>
      </c>
      <c r="Z39" s="561">
        <f t="shared" si="14"/>
        <v>2</v>
      </c>
      <c r="AA39" s="552" t="s">
        <v>101</v>
      </c>
      <c r="AB39" s="553">
        <v>135062</v>
      </c>
      <c r="AC39" s="554">
        <f>IF(BP39&lt;&gt;0,ROUND(BP39*(1-$AX$9)*1.18,2),"")</f>
      </c>
      <c r="AD39" s="554">
        <v>1287.793</v>
      </c>
      <c r="AE39" s="561">
        <f t="shared" si="15"/>
        <v>2</v>
      </c>
      <c r="AF39" s="552" t="s">
        <v>101</v>
      </c>
      <c r="AG39" s="553"/>
      <c r="AH39" s="554">
        <f t="shared" si="6"/>
      </c>
      <c r="AI39" s="554">
        <v>1435.706</v>
      </c>
      <c r="AJ39" s="561">
        <f t="shared" si="16"/>
        <v>2</v>
      </c>
      <c r="AK39" s="552" t="s">
        <v>101</v>
      </c>
      <c r="AL39" s="553"/>
      <c r="AM39" s="554">
        <f t="shared" si="8"/>
      </c>
      <c r="AN39" s="554">
        <v>1626.3645</v>
      </c>
      <c r="AO39" s="561">
        <f t="shared" si="17"/>
        <v>2</v>
      </c>
      <c r="AP39" s="552" t="s">
        <v>101</v>
      </c>
      <c r="AQ39" s="553"/>
      <c r="AR39" s="554">
        <f t="shared" si="18"/>
      </c>
      <c r="AS39" s="554">
        <v>1861.804</v>
      </c>
      <c r="AT39" s="561">
        <f t="shared" si="20"/>
        <v>2</v>
      </c>
      <c r="AU39" s="552" t="s">
        <v>101</v>
      </c>
      <c r="AV39" s="553"/>
      <c r="AW39" s="554">
        <f t="shared" si="21"/>
      </c>
      <c r="AX39" s="554">
        <v>2124.3835</v>
      </c>
      <c r="AY39" s="632">
        <f t="shared" si="23"/>
        <v>2</v>
      </c>
      <c r="AZ39" s="563">
        <v>205</v>
      </c>
      <c r="BA39" s="557">
        <v>0</v>
      </c>
      <c r="BB39" s="558">
        <v>0</v>
      </c>
      <c r="BC39" s="564" t="s">
        <v>35</v>
      </c>
      <c r="BD39" s="558">
        <v>0</v>
      </c>
      <c r="BE39" s="558">
        <v>0</v>
      </c>
      <c r="BF39" s="564" t="s">
        <v>35</v>
      </c>
      <c r="BG39" s="558">
        <v>0</v>
      </c>
      <c r="BH39" s="558">
        <v>0</v>
      </c>
      <c r="BI39" s="564" t="s">
        <v>35</v>
      </c>
      <c r="BJ39" s="558">
        <v>0</v>
      </c>
      <c r="BK39" s="558">
        <v>0</v>
      </c>
      <c r="BL39" s="564" t="s">
        <v>35</v>
      </c>
      <c r="BM39" s="558">
        <v>0</v>
      </c>
      <c r="BN39" s="558">
        <v>803.5</v>
      </c>
      <c r="BO39" s="564">
        <v>2</v>
      </c>
      <c r="BP39" s="558">
        <v>0</v>
      </c>
      <c r="BQ39" s="558">
        <v>949</v>
      </c>
      <c r="BR39" s="564">
        <v>2</v>
      </c>
      <c r="BS39" s="558">
        <v>0</v>
      </c>
      <c r="BT39" s="558">
        <v>1058</v>
      </c>
      <c r="BU39" s="564">
        <v>2</v>
      </c>
      <c r="BV39" s="558">
        <v>0</v>
      </c>
      <c r="BW39" s="558">
        <v>1198.5</v>
      </c>
      <c r="BX39" s="564">
        <v>2</v>
      </c>
      <c r="BY39" s="558">
        <v>0</v>
      </c>
      <c r="BZ39" s="558">
        <v>1372</v>
      </c>
      <c r="CA39" s="564">
        <v>2</v>
      </c>
      <c r="CB39" s="558">
        <v>0</v>
      </c>
      <c r="CC39" s="558">
        <v>1565.5</v>
      </c>
      <c r="CD39" s="564">
        <v>2</v>
      </c>
    </row>
    <row r="40" spans="1:82" s="560" customFormat="1" ht="18.75" customHeight="1">
      <c r="A40" s="631">
        <v>219</v>
      </c>
      <c r="B40" s="552"/>
      <c r="C40" s="553"/>
      <c r="D40" s="554">
        <f t="shared" si="0"/>
      </c>
      <c r="E40" s="554">
        <f t="shared" si="1"/>
      </c>
      <c r="F40" s="561" t="str">
        <f t="shared" si="10"/>
        <v> </v>
      </c>
      <c r="G40" s="552" t="s">
        <v>101</v>
      </c>
      <c r="H40" s="553">
        <v>135443</v>
      </c>
      <c r="I40" s="554">
        <v>744.993</v>
      </c>
      <c r="J40" s="554">
        <f t="shared" si="2"/>
      </c>
      <c r="K40" s="561">
        <f t="shared" si="11"/>
        <v>3</v>
      </c>
      <c r="L40" s="552" t="s">
        <v>101</v>
      </c>
      <c r="M40" s="553">
        <v>135444</v>
      </c>
      <c r="N40" s="554">
        <v>827.0915</v>
      </c>
      <c r="O40" s="554">
        <f t="shared" si="3"/>
      </c>
      <c r="P40" s="561">
        <f t="shared" si="12"/>
        <v>3</v>
      </c>
      <c r="Q40" s="552" t="s">
        <v>101</v>
      </c>
      <c r="R40" s="553">
        <v>135445</v>
      </c>
      <c r="S40" s="554">
        <v>944.472</v>
      </c>
      <c r="T40" s="554">
        <f t="shared" si="4"/>
      </c>
      <c r="U40" s="561">
        <f t="shared" si="13"/>
        <v>3</v>
      </c>
      <c r="V40" s="552" t="s">
        <v>101</v>
      </c>
      <c r="W40" s="553">
        <v>135446</v>
      </c>
      <c r="X40" s="554">
        <v>1169.734</v>
      </c>
      <c r="Y40" s="554">
        <v>1169.734</v>
      </c>
      <c r="Z40" s="561">
        <f t="shared" si="14"/>
        <v>2</v>
      </c>
      <c r="AA40" s="552" t="s">
        <v>101</v>
      </c>
      <c r="AB40" s="553">
        <v>135447</v>
      </c>
      <c r="AC40" s="554">
        <v>1388.8895</v>
      </c>
      <c r="AD40" s="554">
        <v>1388.8895</v>
      </c>
      <c r="AE40" s="561">
        <f t="shared" si="15"/>
        <v>2</v>
      </c>
      <c r="AF40" s="552" t="s">
        <v>101</v>
      </c>
      <c r="AG40" s="553">
        <v>135068</v>
      </c>
      <c r="AH40" s="554">
        <f t="shared" si="6"/>
      </c>
      <c r="AI40" s="554">
        <v>1607.3665</v>
      </c>
      <c r="AJ40" s="561">
        <f t="shared" si="16"/>
        <v>2</v>
      </c>
      <c r="AK40" s="552" t="s">
        <v>101</v>
      </c>
      <c r="AL40" s="553">
        <v>135069</v>
      </c>
      <c r="AM40" s="554">
        <f t="shared" si="8"/>
      </c>
      <c r="AN40" s="554">
        <v>1703.7135</v>
      </c>
      <c r="AO40" s="561">
        <f t="shared" si="17"/>
        <v>2</v>
      </c>
      <c r="AP40" s="552" t="s">
        <v>101</v>
      </c>
      <c r="AQ40" s="553"/>
      <c r="AR40" s="554">
        <f t="shared" si="18"/>
      </c>
      <c r="AS40" s="554">
        <v>1973.078</v>
      </c>
      <c r="AT40" s="561">
        <f t="shared" si="20"/>
        <v>2</v>
      </c>
      <c r="AU40" s="552" t="s">
        <v>101</v>
      </c>
      <c r="AV40" s="553">
        <v>135070</v>
      </c>
      <c r="AW40" s="554">
        <f t="shared" si="21"/>
      </c>
      <c r="AX40" s="554">
        <v>2236.336</v>
      </c>
      <c r="AY40" s="632">
        <f t="shared" si="23"/>
        <v>2</v>
      </c>
      <c r="AZ40" s="563">
        <v>219</v>
      </c>
      <c r="BA40" s="557">
        <v>0</v>
      </c>
      <c r="BB40" s="558">
        <v>0</v>
      </c>
      <c r="BC40" s="564" t="s">
        <v>35</v>
      </c>
      <c r="BD40" s="558">
        <v>549</v>
      </c>
      <c r="BE40" s="558">
        <v>0</v>
      </c>
      <c r="BF40" s="564">
        <v>3</v>
      </c>
      <c r="BG40" s="558">
        <v>609.5</v>
      </c>
      <c r="BH40" s="558">
        <v>0</v>
      </c>
      <c r="BI40" s="564">
        <v>3</v>
      </c>
      <c r="BJ40" s="558">
        <v>696</v>
      </c>
      <c r="BK40" s="558">
        <v>0</v>
      </c>
      <c r="BL40" s="564">
        <v>3</v>
      </c>
      <c r="BM40" s="558">
        <v>862</v>
      </c>
      <c r="BN40" s="558">
        <v>862</v>
      </c>
      <c r="BO40" s="564">
        <v>2</v>
      </c>
      <c r="BP40" s="558">
        <v>1023.5</v>
      </c>
      <c r="BQ40" s="558">
        <v>1023.5</v>
      </c>
      <c r="BR40" s="564">
        <v>2</v>
      </c>
      <c r="BS40" s="558">
        <v>0</v>
      </c>
      <c r="BT40" s="558">
        <v>1184.5</v>
      </c>
      <c r="BU40" s="564">
        <v>2</v>
      </c>
      <c r="BV40" s="558">
        <v>0</v>
      </c>
      <c r="BW40" s="558">
        <v>1255.5</v>
      </c>
      <c r="BX40" s="564">
        <v>2</v>
      </c>
      <c r="BY40" s="558">
        <v>0</v>
      </c>
      <c r="BZ40" s="558">
        <v>1454</v>
      </c>
      <c r="CA40" s="564">
        <v>2</v>
      </c>
      <c r="CB40" s="558">
        <v>0</v>
      </c>
      <c r="CC40" s="558">
        <v>1648</v>
      </c>
      <c r="CD40" s="564">
        <v>2</v>
      </c>
    </row>
    <row r="41" spans="1:82" s="560" customFormat="1" ht="18.75" customHeight="1">
      <c r="A41" s="631">
        <v>245</v>
      </c>
      <c r="B41" s="552"/>
      <c r="C41" s="553"/>
      <c r="D41" s="554">
        <f t="shared" si="0"/>
      </c>
      <c r="E41" s="554">
        <f t="shared" si="1"/>
      </c>
      <c r="F41" s="561" t="str">
        <f t="shared" si="10"/>
        <v> </v>
      </c>
      <c r="G41" s="552"/>
      <c r="H41" s="553"/>
      <c r="I41" s="554">
        <f>IF(BD41&lt;&gt;0,ROUND(BD41*(1-$AX$9)*1.18,2),"")</f>
      </c>
      <c r="J41" s="554">
        <f t="shared" si="2"/>
      </c>
      <c r="K41" s="561" t="str">
        <f t="shared" si="11"/>
        <v> </v>
      </c>
      <c r="L41" s="552"/>
      <c r="M41" s="553"/>
      <c r="N41" s="554">
        <f>IF(BG41&lt;&gt;0,ROUND(BG41*(1-$AX$9)*1.18,2),"")</f>
      </c>
      <c r="O41" s="554">
        <f t="shared" si="3"/>
      </c>
      <c r="P41" s="561" t="str">
        <f t="shared" si="12"/>
        <v> </v>
      </c>
      <c r="Q41" s="552"/>
      <c r="R41" s="553"/>
      <c r="S41" s="554">
        <f>IF(BJ41&lt;&gt;0,ROUND(BJ41*(1-$AX$9)*1.18,2),"")</f>
      </c>
      <c r="T41" s="554">
        <f t="shared" si="4"/>
      </c>
      <c r="U41" s="561" t="str">
        <f t="shared" si="13"/>
        <v> </v>
      </c>
      <c r="V41" s="552" t="s">
        <v>101</v>
      </c>
      <c r="W41" s="553">
        <v>135071</v>
      </c>
      <c r="X41" s="554">
        <f>IF(BM41&lt;&gt;0,ROUND(BM41*(1-$AX$9)*1.18,2),"")</f>
      </c>
      <c r="Y41" s="554">
        <v>1444.5265</v>
      </c>
      <c r="Z41" s="561">
        <f t="shared" si="14"/>
        <v>2</v>
      </c>
      <c r="AA41" s="552" t="s">
        <v>101</v>
      </c>
      <c r="AB41" s="553"/>
      <c r="AC41" s="554">
        <f>IF(BP41&lt;&gt;0,ROUND(BP41*(1-$AX$9)*1.18,2),"")</f>
      </c>
      <c r="AD41" s="554">
        <v>1620.258</v>
      </c>
      <c r="AE41" s="561">
        <f t="shared" si="15"/>
        <v>2</v>
      </c>
      <c r="AF41" s="552" t="s">
        <v>101</v>
      </c>
      <c r="AG41" s="553"/>
      <c r="AH41" s="554">
        <f t="shared" si="6"/>
      </c>
      <c r="AI41" s="554">
        <v>1875.374</v>
      </c>
      <c r="AJ41" s="561">
        <f t="shared" si="16"/>
        <v>2</v>
      </c>
      <c r="AK41" s="552" t="s">
        <v>101</v>
      </c>
      <c r="AL41" s="553"/>
      <c r="AM41" s="554">
        <f t="shared" si="8"/>
      </c>
      <c r="AN41" s="554">
        <v>1987.3265</v>
      </c>
      <c r="AO41" s="561">
        <f t="shared" si="17"/>
        <v>2</v>
      </c>
      <c r="AP41" s="552" t="s">
        <v>101</v>
      </c>
      <c r="AQ41" s="553"/>
      <c r="AR41" s="554">
        <f t="shared" si="18"/>
      </c>
      <c r="AS41" s="554">
        <v>2072.8175</v>
      </c>
      <c r="AT41" s="561">
        <f t="shared" si="20"/>
        <v>2</v>
      </c>
      <c r="AU41" s="552" t="s">
        <v>101</v>
      </c>
      <c r="AV41" s="553"/>
      <c r="AW41" s="554">
        <f t="shared" si="21"/>
      </c>
      <c r="AX41" s="554">
        <v>2353.7165</v>
      </c>
      <c r="AY41" s="632">
        <f t="shared" si="23"/>
        <v>2</v>
      </c>
      <c r="AZ41" s="563">
        <v>245</v>
      </c>
      <c r="BA41" s="557">
        <v>0</v>
      </c>
      <c r="BB41" s="558">
        <v>0</v>
      </c>
      <c r="BC41" s="564" t="s">
        <v>35</v>
      </c>
      <c r="BD41" s="558">
        <v>0</v>
      </c>
      <c r="BE41" s="558">
        <v>0</v>
      </c>
      <c r="BF41" s="564" t="s">
        <v>35</v>
      </c>
      <c r="BG41" s="558">
        <v>0</v>
      </c>
      <c r="BH41" s="558">
        <v>0</v>
      </c>
      <c r="BI41" s="564" t="s">
        <v>35</v>
      </c>
      <c r="BJ41" s="558">
        <v>0</v>
      </c>
      <c r="BK41" s="558">
        <v>0</v>
      </c>
      <c r="BL41" s="564" t="s">
        <v>35</v>
      </c>
      <c r="BM41" s="558">
        <v>0</v>
      </c>
      <c r="BN41" s="558">
        <v>1064.5</v>
      </c>
      <c r="BO41" s="564">
        <v>2</v>
      </c>
      <c r="BP41" s="558">
        <v>0</v>
      </c>
      <c r="BQ41" s="558">
        <v>1194</v>
      </c>
      <c r="BR41" s="564">
        <v>2</v>
      </c>
      <c r="BS41" s="558">
        <v>0</v>
      </c>
      <c r="BT41" s="558">
        <v>1382</v>
      </c>
      <c r="BU41" s="564">
        <v>2</v>
      </c>
      <c r="BV41" s="558">
        <v>0</v>
      </c>
      <c r="BW41" s="558">
        <v>1464.5</v>
      </c>
      <c r="BX41" s="564">
        <v>2</v>
      </c>
      <c r="BY41" s="558">
        <v>0</v>
      </c>
      <c r="BZ41" s="558">
        <v>1527.5</v>
      </c>
      <c r="CA41" s="564">
        <v>2</v>
      </c>
      <c r="CB41" s="558">
        <v>0</v>
      </c>
      <c r="CC41" s="558">
        <v>1734.5</v>
      </c>
      <c r="CD41" s="564">
        <v>2</v>
      </c>
    </row>
    <row r="42" spans="1:82" s="560" customFormat="1" ht="18.75" customHeight="1" thickBot="1">
      <c r="A42" s="633">
        <v>273</v>
      </c>
      <c r="B42" s="634"/>
      <c r="C42" s="635"/>
      <c r="D42" s="636">
        <f t="shared" si="0"/>
      </c>
      <c r="E42" s="636">
        <f t="shared" si="1"/>
      </c>
      <c r="F42" s="637" t="str">
        <f t="shared" si="10"/>
        <v> </v>
      </c>
      <c r="G42" s="634" t="s">
        <v>101</v>
      </c>
      <c r="H42" s="635"/>
      <c r="I42" s="636">
        <v>996.7165</v>
      </c>
      <c r="J42" s="636">
        <f t="shared" si="2"/>
      </c>
      <c r="K42" s="637">
        <f t="shared" si="11"/>
        <v>2</v>
      </c>
      <c r="L42" s="634" t="s">
        <v>101</v>
      </c>
      <c r="M42" s="635"/>
      <c r="N42" s="636">
        <v>1138.523</v>
      </c>
      <c r="O42" s="636">
        <f t="shared" si="3"/>
      </c>
      <c r="P42" s="637">
        <f t="shared" si="12"/>
        <v>2</v>
      </c>
      <c r="Q42" s="634" t="s">
        <v>101</v>
      </c>
      <c r="R42" s="635">
        <v>135450</v>
      </c>
      <c r="S42" s="636">
        <v>1352.2505</v>
      </c>
      <c r="T42" s="636">
        <f t="shared" si="4"/>
      </c>
      <c r="U42" s="637">
        <f t="shared" si="13"/>
        <v>2</v>
      </c>
      <c r="V42" s="634"/>
      <c r="W42" s="635"/>
      <c r="X42" s="636">
        <f>IF(BM42&lt;&gt;0,ROUND(BM42*(1-$AX$9)*1.18,2),"")</f>
      </c>
      <c r="Y42" s="636">
        <f>IF(BN42&lt;&gt;0,ROUND(BN42*(1-$AX$9)*1.18,2),"")</f>
      </c>
      <c r="Z42" s="637" t="str">
        <f t="shared" si="14"/>
        <v> </v>
      </c>
      <c r="AA42" s="634"/>
      <c r="AB42" s="635"/>
      <c r="AC42" s="636">
        <f>IF(BP42&lt;&gt;0,ROUND(BP42*(1-$AX$9)*1.18,2),"")</f>
      </c>
      <c r="AD42" s="636">
        <f>IF(BQ42&lt;&gt;0,ROUND(BQ42*(1-$AX$9)*1.18,2),"")</f>
      </c>
      <c r="AE42" s="637" t="str">
        <f t="shared" si="15"/>
        <v> </v>
      </c>
      <c r="AF42" s="634"/>
      <c r="AG42" s="635"/>
      <c r="AH42" s="636">
        <f t="shared" si="6"/>
      </c>
      <c r="AI42" s="636">
        <f>IF(BT42&lt;&gt;0,ROUND(BT42*(1-$AX$9)*1.18,2),"")</f>
      </c>
      <c r="AJ42" s="637" t="str">
        <f t="shared" si="16"/>
        <v> </v>
      </c>
      <c r="AK42" s="634"/>
      <c r="AL42" s="635"/>
      <c r="AM42" s="636">
        <f t="shared" si="8"/>
      </c>
      <c r="AN42" s="636">
        <f>IF(BW42&lt;&gt;0,ROUND(BW42*(1-$AX$9)*1.18,2),"")</f>
      </c>
      <c r="AO42" s="637" t="str">
        <f t="shared" si="17"/>
        <v> </v>
      </c>
      <c r="AP42" s="634"/>
      <c r="AQ42" s="635"/>
      <c r="AR42" s="636">
        <f t="shared" si="18"/>
      </c>
      <c r="AS42" s="636">
        <f>IF(BZ42&lt;&gt;0,ROUND(BZ42*(1-$AX$9)*1.18,2),"")</f>
      </c>
      <c r="AT42" s="637" t="str">
        <f t="shared" si="20"/>
        <v> </v>
      </c>
      <c r="AU42" s="634"/>
      <c r="AV42" s="635"/>
      <c r="AW42" s="636">
        <f t="shared" si="21"/>
      </c>
      <c r="AX42" s="636">
        <f>IF(CC42&lt;&gt;0,ROUND(CC42*(1-$AX$9)*1.18,2),"")</f>
      </c>
      <c r="AY42" s="638" t="str">
        <f t="shared" si="23"/>
        <v> </v>
      </c>
      <c r="AZ42" s="565">
        <v>273</v>
      </c>
      <c r="BA42" s="566">
        <v>0</v>
      </c>
      <c r="BB42" s="567">
        <v>0</v>
      </c>
      <c r="BC42" s="568" t="s">
        <v>35</v>
      </c>
      <c r="BD42" s="567">
        <v>734.5</v>
      </c>
      <c r="BE42" s="567">
        <v>0</v>
      </c>
      <c r="BF42" s="568">
        <v>2</v>
      </c>
      <c r="BG42" s="567">
        <v>839</v>
      </c>
      <c r="BH42" s="567">
        <v>0</v>
      </c>
      <c r="BI42" s="568">
        <v>2</v>
      </c>
      <c r="BJ42" s="567">
        <v>996.5</v>
      </c>
      <c r="BK42" s="567">
        <v>0</v>
      </c>
      <c r="BL42" s="568">
        <v>2</v>
      </c>
      <c r="BM42" s="567">
        <v>0</v>
      </c>
      <c r="BN42" s="567">
        <v>0</v>
      </c>
      <c r="BO42" s="568" t="s">
        <v>35</v>
      </c>
      <c r="BP42" s="567">
        <v>0</v>
      </c>
      <c r="BQ42" s="567">
        <v>0</v>
      </c>
      <c r="BR42" s="568" t="s">
        <v>35</v>
      </c>
      <c r="BS42" s="567">
        <v>0</v>
      </c>
      <c r="BT42" s="567">
        <v>0</v>
      </c>
      <c r="BU42" s="568" t="s">
        <v>35</v>
      </c>
      <c r="BV42" s="567">
        <v>0</v>
      </c>
      <c r="BW42" s="567">
        <v>0</v>
      </c>
      <c r="BX42" s="568" t="s">
        <v>35</v>
      </c>
      <c r="BY42" s="567">
        <v>0</v>
      </c>
      <c r="BZ42" s="567">
        <v>0</v>
      </c>
      <c r="CA42" s="569" t="s">
        <v>35</v>
      </c>
      <c r="CB42" s="567">
        <v>0</v>
      </c>
      <c r="CC42" s="567">
        <v>0</v>
      </c>
      <c r="CD42" s="570" t="s">
        <v>35</v>
      </c>
    </row>
    <row r="43" spans="1:82" s="106" customFormat="1" ht="16.5" customHeight="1">
      <c r="A43" s="523"/>
      <c r="B43" s="523"/>
      <c r="C43" s="523"/>
      <c r="D43" s="523"/>
      <c r="E43" s="523"/>
      <c r="F43" s="523"/>
      <c r="G43" s="523"/>
      <c r="H43" s="523"/>
      <c r="I43" s="523"/>
      <c r="J43" s="523"/>
      <c r="K43" s="523"/>
      <c r="L43" s="523"/>
      <c r="M43" s="523"/>
      <c r="N43" s="523"/>
      <c r="O43" s="523"/>
      <c r="P43" s="523"/>
      <c r="Q43" s="523"/>
      <c r="R43" s="523"/>
      <c r="S43" s="523"/>
      <c r="T43" s="107"/>
      <c r="AD43" s="107"/>
      <c r="AI43" s="107"/>
      <c r="BC43" s="595"/>
      <c r="BF43" s="595"/>
      <c r="BG43" s="109"/>
      <c r="BI43" s="595"/>
      <c r="BL43" s="595"/>
      <c r="BO43" s="595"/>
      <c r="BR43" s="595"/>
      <c r="BU43" s="595"/>
      <c r="BX43" s="595"/>
      <c r="CA43" s="595"/>
      <c r="CD43" s="595"/>
    </row>
    <row r="44" spans="1:82" s="106" customFormat="1" ht="16.5" customHeight="1">
      <c r="A44" s="523"/>
      <c r="B44" s="523"/>
      <c r="C44" s="523"/>
      <c r="D44" s="523"/>
      <c r="E44" s="523"/>
      <c r="F44" s="523"/>
      <c r="G44" s="523"/>
      <c r="H44" s="523"/>
      <c r="I44" s="523"/>
      <c r="J44" s="523"/>
      <c r="K44" s="523"/>
      <c r="L44" s="523"/>
      <c r="M44" s="523"/>
      <c r="N44" s="523"/>
      <c r="O44" s="523"/>
      <c r="P44" s="523"/>
      <c r="Q44" s="523"/>
      <c r="R44" s="523"/>
      <c r="S44" s="523"/>
      <c r="T44" s="107"/>
      <c r="AD44" s="107"/>
      <c r="AI44" s="107"/>
      <c r="BC44" s="595"/>
      <c r="BF44" s="595"/>
      <c r="BG44" s="109"/>
      <c r="BI44" s="595"/>
      <c r="BL44" s="595"/>
      <c r="BO44" s="595"/>
      <c r="BR44" s="595"/>
      <c r="BU44" s="595"/>
      <c r="BX44" s="595"/>
      <c r="CA44" s="595"/>
      <c r="CD44" s="595"/>
    </row>
    <row r="45" spans="1:82" s="106" customFormat="1" ht="16.5" customHeight="1">
      <c r="A45" s="594" t="s">
        <v>8</v>
      </c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594"/>
      <c r="AJ45" s="594"/>
      <c r="AK45" s="594"/>
      <c r="AL45" s="594"/>
      <c r="AM45" s="594"/>
      <c r="AN45" s="594"/>
      <c r="AO45" s="111"/>
      <c r="AP45" s="111"/>
      <c r="AQ45" s="111"/>
      <c r="AR45" s="111"/>
      <c r="AS45" s="111"/>
      <c r="AT45" s="111"/>
      <c r="AU45" s="571"/>
      <c r="AV45" s="571"/>
      <c r="AW45" s="124"/>
      <c r="AX45" s="572"/>
      <c r="AY45" s="588" t="s">
        <v>9</v>
      </c>
      <c r="BC45" s="595"/>
      <c r="BF45" s="595"/>
      <c r="BG45" s="109"/>
      <c r="BI45" s="595"/>
      <c r="BL45" s="595"/>
      <c r="BO45" s="595"/>
      <c r="BR45" s="595"/>
      <c r="BU45" s="595"/>
      <c r="BX45" s="595"/>
      <c r="CA45" s="595"/>
      <c r="CD45" s="595"/>
    </row>
    <row r="46" spans="1:82" s="106" customFormat="1" ht="16.5" customHeight="1">
      <c r="A46" s="573" t="s">
        <v>10</v>
      </c>
      <c r="B46" s="573"/>
      <c r="C46" s="573"/>
      <c r="D46" s="574"/>
      <c r="E46" s="574"/>
      <c r="F46" s="574"/>
      <c r="G46" s="574"/>
      <c r="H46" s="574"/>
      <c r="I46" s="574"/>
      <c r="J46" s="574"/>
      <c r="K46" s="574"/>
      <c r="L46" s="574"/>
      <c r="M46" s="574"/>
      <c r="N46" s="574"/>
      <c r="O46" s="574"/>
      <c r="P46" s="574"/>
      <c r="Q46" s="574"/>
      <c r="R46" s="574"/>
      <c r="S46" s="574"/>
      <c r="T46" s="574"/>
      <c r="U46" s="574"/>
      <c r="V46" s="574"/>
      <c r="W46" s="574"/>
      <c r="X46" s="574"/>
      <c r="Y46" s="575"/>
      <c r="Z46" s="576"/>
      <c r="AA46" s="576"/>
      <c r="AB46" s="576"/>
      <c r="AC46" s="576"/>
      <c r="AD46" s="576"/>
      <c r="AE46" s="576"/>
      <c r="AF46" s="576"/>
      <c r="AG46" s="576"/>
      <c r="AH46" s="576"/>
      <c r="AI46" s="572"/>
      <c r="AJ46" s="572"/>
      <c r="AK46" s="572"/>
      <c r="AL46" s="572"/>
      <c r="AM46" s="572"/>
      <c r="AN46" s="572"/>
      <c r="AO46" s="111"/>
      <c r="AP46" s="111"/>
      <c r="AQ46" s="111"/>
      <c r="AR46" s="111"/>
      <c r="AS46" s="111"/>
      <c r="AT46" s="111"/>
      <c r="AU46" s="577"/>
      <c r="AV46" s="577"/>
      <c r="AW46" s="124"/>
      <c r="AX46" s="572"/>
      <c r="AY46" s="589" t="s">
        <v>386</v>
      </c>
      <c r="BC46" s="595"/>
      <c r="BF46" s="595"/>
      <c r="BG46" s="109"/>
      <c r="BI46" s="595"/>
      <c r="BL46" s="595"/>
      <c r="BO46" s="595"/>
      <c r="BR46" s="595"/>
      <c r="BU46" s="595"/>
      <c r="BX46" s="595"/>
      <c r="CA46" s="595"/>
      <c r="CD46" s="595"/>
    </row>
    <row r="47" spans="1:82" s="106" customFormat="1" ht="16.5" customHeight="1">
      <c r="A47" s="573" t="s">
        <v>11</v>
      </c>
      <c r="B47" s="573"/>
      <c r="C47" s="573"/>
      <c r="D47" s="574"/>
      <c r="E47" s="574"/>
      <c r="F47" s="574"/>
      <c r="G47" s="574"/>
      <c r="H47" s="574"/>
      <c r="I47" s="574"/>
      <c r="J47" s="574"/>
      <c r="K47" s="574"/>
      <c r="L47" s="574"/>
      <c r="M47" s="574"/>
      <c r="N47" s="574"/>
      <c r="O47" s="574"/>
      <c r="P47" s="574"/>
      <c r="Q47" s="574"/>
      <c r="R47" s="574"/>
      <c r="S47" s="574"/>
      <c r="T47" s="574"/>
      <c r="U47" s="574"/>
      <c r="V47" s="574"/>
      <c r="W47" s="574"/>
      <c r="X47" s="574"/>
      <c r="Y47" s="574"/>
      <c r="Z47" s="576"/>
      <c r="AA47" s="576"/>
      <c r="AB47" s="576"/>
      <c r="AC47" s="576"/>
      <c r="AD47" s="576"/>
      <c r="AE47" s="576"/>
      <c r="AF47" s="576"/>
      <c r="AG47" s="576"/>
      <c r="AH47" s="576"/>
      <c r="AI47" s="572"/>
      <c r="AJ47" s="572"/>
      <c r="AK47" s="572"/>
      <c r="AL47" s="572"/>
      <c r="AM47" s="572"/>
      <c r="AN47" s="572"/>
      <c r="AO47" s="111"/>
      <c r="AP47" s="111"/>
      <c r="AQ47" s="111"/>
      <c r="AR47" s="111"/>
      <c r="AS47" s="111"/>
      <c r="AT47" s="111"/>
      <c r="AU47" s="578"/>
      <c r="AV47" s="578"/>
      <c r="AW47" s="124"/>
      <c r="AX47" s="572"/>
      <c r="AY47" s="589" t="s">
        <v>387</v>
      </c>
      <c r="BC47" s="595"/>
      <c r="BF47" s="595"/>
      <c r="BG47" s="109"/>
      <c r="BI47" s="595"/>
      <c r="BL47" s="595"/>
      <c r="BO47" s="595"/>
      <c r="BR47" s="595"/>
      <c r="BU47" s="595"/>
      <c r="BX47" s="595"/>
      <c r="CA47" s="595"/>
      <c r="CD47" s="595"/>
    </row>
    <row r="48" spans="1:82" s="106" customFormat="1" ht="16.5" customHeight="1">
      <c r="A48" s="573" t="s">
        <v>30</v>
      </c>
      <c r="B48" s="573"/>
      <c r="C48" s="573"/>
      <c r="D48" s="579"/>
      <c r="E48" s="580"/>
      <c r="F48" s="580"/>
      <c r="G48" s="580"/>
      <c r="H48" s="580"/>
      <c r="I48" s="580"/>
      <c r="J48" s="580"/>
      <c r="K48" s="580"/>
      <c r="L48" s="580"/>
      <c r="M48" s="580"/>
      <c r="N48" s="580"/>
      <c r="O48" s="580"/>
      <c r="P48" s="580"/>
      <c r="Q48" s="580"/>
      <c r="R48" s="580"/>
      <c r="S48" s="580"/>
      <c r="T48" s="580"/>
      <c r="U48" s="580"/>
      <c r="V48" s="580"/>
      <c r="W48" s="580"/>
      <c r="X48" s="580"/>
      <c r="Y48" s="580"/>
      <c r="Z48" s="576"/>
      <c r="AA48" s="576"/>
      <c r="AB48" s="576"/>
      <c r="AC48" s="576"/>
      <c r="AD48" s="576"/>
      <c r="AE48" s="576"/>
      <c r="AF48" s="576"/>
      <c r="AG48" s="576"/>
      <c r="AH48" s="576"/>
      <c r="AI48" s="572"/>
      <c r="AJ48" s="572"/>
      <c r="AK48" s="572"/>
      <c r="AL48" s="572"/>
      <c r="AM48" s="572"/>
      <c r="AN48" s="572"/>
      <c r="AO48" s="111"/>
      <c r="AP48" s="111"/>
      <c r="AQ48" s="111"/>
      <c r="AR48" s="111"/>
      <c r="AS48" s="111"/>
      <c r="AT48" s="111"/>
      <c r="AU48" s="581"/>
      <c r="AV48" s="581"/>
      <c r="AW48" s="124"/>
      <c r="AX48" s="572"/>
      <c r="AY48" s="590"/>
      <c r="BC48" s="595"/>
      <c r="BF48" s="595"/>
      <c r="BG48" s="109"/>
      <c r="BI48" s="595"/>
      <c r="BL48" s="595"/>
      <c r="BO48" s="595"/>
      <c r="BR48" s="595"/>
      <c r="BU48" s="595"/>
      <c r="BX48" s="595"/>
      <c r="CA48" s="595"/>
      <c r="CD48" s="595"/>
    </row>
    <row r="49" spans="1:82" s="106" customFormat="1" ht="16.5" customHeight="1">
      <c r="A49" s="573" t="s">
        <v>106</v>
      </c>
      <c r="B49" s="573"/>
      <c r="C49" s="573"/>
      <c r="D49" s="579"/>
      <c r="E49" s="580"/>
      <c r="F49" s="580"/>
      <c r="G49" s="580"/>
      <c r="H49" s="580"/>
      <c r="I49" s="580"/>
      <c r="J49" s="580"/>
      <c r="K49" s="580"/>
      <c r="L49" s="580"/>
      <c r="M49" s="580"/>
      <c r="N49" s="580"/>
      <c r="O49" s="580"/>
      <c r="P49" s="580"/>
      <c r="Q49" s="580"/>
      <c r="R49" s="580"/>
      <c r="S49" s="580"/>
      <c r="T49" s="580"/>
      <c r="U49" s="580"/>
      <c r="V49" s="580"/>
      <c r="W49" s="580"/>
      <c r="X49" s="580"/>
      <c r="Y49" s="580"/>
      <c r="Z49" s="576"/>
      <c r="AA49" s="576"/>
      <c r="AB49" s="576"/>
      <c r="AC49" s="576"/>
      <c r="AD49" s="576"/>
      <c r="AE49" s="576"/>
      <c r="AF49" s="576"/>
      <c r="AG49" s="576"/>
      <c r="AH49" s="576"/>
      <c r="AI49" s="572"/>
      <c r="AJ49" s="572"/>
      <c r="AK49" s="572"/>
      <c r="AL49" s="572"/>
      <c r="AM49" s="572"/>
      <c r="AN49" s="572"/>
      <c r="AO49" s="111"/>
      <c r="AP49" s="111"/>
      <c r="AQ49" s="111"/>
      <c r="AR49" s="111"/>
      <c r="AS49" s="111"/>
      <c r="AT49" s="111"/>
      <c r="AU49" s="581"/>
      <c r="AV49" s="581"/>
      <c r="AW49" s="124"/>
      <c r="AX49" s="572"/>
      <c r="AY49" s="590" t="s">
        <v>395</v>
      </c>
      <c r="BC49" s="595"/>
      <c r="BF49" s="595"/>
      <c r="BG49" s="109"/>
      <c r="BI49" s="595"/>
      <c r="BL49" s="595"/>
      <c r="BO49" s="595"/>
      <c r="BR49" s="595"/>
      <c r="BU49" s="595"/>
      <c r="BX49" s="595"/>
      <c r="CA49" s="595"/>
      <c r="CD49" s="595"/>
    </row>
    <row r="50" spans="1:82" s="106" customFormat="1" ht="16.5" customHeight="1">
      <c r="A50" s="111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582"/>
      <c r="R50" s="582"/>
      <c r="S50" s="576"/>
      <c r="T50" s="575"/>
      <c r="U50" s="576"/>
      <c r="V50" s="576"/>
      <c r="W50" s="576"/>
      <c r="X50" s="576"/>
      <c r="Y50" s="575"/>
      <c r="Z50" s="576"/>
      <c r="AA50" s="576"/>
      <c r="AB50" s="576"/>
      <c r="AC50" s="576"/>
      <c r="AD50" s="576"/>
      <c r="AE50" s="576"/>
      <c r="AF50" s="576"/>
      <c r="AG50" s="576"/>
      <c r="AH50" s="576"/>
      <c r="AI50" s="572"/>
      <c r="AJ50" s="572"/>
      <c r="AK50" s="572"/>
      <c r="AL50" s="572"/>
      <c r="AM50" s="572"/>
      <c r="AN50" s="572"/>
      <c r="AO50" s="111"/>
      <c r="AP50" s="111"/>
      <c r="AQ50" s="111"/>
      <c r="AR50" s="111"/>
      <c r="AS50" s="111"/>
      <c r="AT50" s="111"/>
      <c r="AU50" s="581"/>
      <c r="AV50" s="581"/>
      <c r="AW50" s="124"/>
      <c r="AX50" s="572"/>
      <c r="AY50" s="590"/>
      <c r="BC50" s="595"/>
      <c r="BF50" s="595"/>
      <c r="BG50" s="109"/>
      <c r="BI50" s="595"/>
      <c r="BL50" s="595"/>
      <c r="BO50" s="595"/>
      <c r="BR50" s="595"/>
      <c r="BU50" s="595"/>
      <c r="BX50" s="595"/>
      <c r="CA50" s="595"/>
      <c r="CD50" s="595"/>
    </row>
    <row r="51" spans="1:82" s="106" customFormat="1" ht="16.5" customHeight="1">
      <c r="A51" s="770" t="s">
        <v>67</v>
      </c>
      <c r="B51" s="770"/>
      <c r="C51" s="770"/>
      <c r="D51" s="770"/>
      <c r="E51" s="770"/>
      <c r="F51" s="770"/>
      <c r="G51" s="770"/>
      <c r="H51" s="770"/>
      <c r="I51" s="770"/>
      <c r="J51" s="770"/>
      <c r="K51" s="770"/>
      <c r="L51" s="770"/>
      <c r="M51" s="770"/>
      <c r="N51" s="770"/>
      <c r="O51" s="770"/>
      <c r="P51" s="770"/>
      <c r="Q51" s="770"/>
      <c r="R51" s="770"/>
      <c r="S51" s="770"/>
      <c r="T51" s="770"/>
      <c r="U51" s="770"/>
      <c r="V51" s="770"/>
      <c r="W51" s="770"/>
      <c r="X51" s="770"/>
      <c r="Y51" s="770"/>
      <c r="Z51" s="770"/>
      <c r="AA51" s="770"/>
      <c r="AB51" s="770"/>
      <c r="AC51" s="770"/>
      <c r="AD51" s="770"/>
      <c r="AE51" s="770"/>
      <c r="AF51" s="770"/>
      <c r="AG51" s="770"/>
      <c r="AH51" s="770"/>
      <c r="AI51" s="770"/>
      <c r="AJ51" s="770"/>
      <c r="AK51" s="770"/>
      <c r="AL51" s="770"/>
      <c r="AM51" s="770"/>
      <c r="AN51" s="770"/>
      <c r="AO51" s="770"/>
      <c r="AP51" s="770"/>
      <c r="AQ51" s="770"/>
      <c r="AR51" s="770"/>
      <c r="AS51" s="770"/>
      <c r="AT51" s="770"/>
      <c r="AU51" s="770"/>
      <c r="AV51" s="770"/>
      <c r="AW51" s="770"/>
      <c r="AX51" s="770"/>
      <c r="AY51" s="770"/>
      <c r="BC51" s="595"/>
      <c r="BF51" s="595"/>
      <c r="BG51" s="109"/>
      <c r="BI51" s="595"/>
      <c r="BL51" s="595"/>
      <c r="BO51" s="595"/>
      <c r="BR51" s="595"/>
      <c r="BU51" s="595"/>
      <c r="BX51" s="595"/>
      <c r="CA51" s="595"/>
      <c r="CD51" s="595"/>
    </row>
    <row r="52" spans="1:52" ht="18.75" customHeight="1">
      <c r="A52" s="770"/>
      <c r="B52" s="770"/>
      <c r="C52" s="770"/>
      <c r="D52" s="770"/>
      <c r="E52" s="770"/>
      <c r="F52" s="770"/>
      <c r="G52" s="770"/>
      <c r="H52" s="770"/>
      <c r="I52" s="770"/>
      <c r="J52" s="770"/>
      <c r="K52" s="770"/>
      <c r="L52" s="770"/>
      <c r="M52" s="770"/>
      <c r="N52" s="770"/>
      <c r="O52" s="770"/>
      <c r="P52" s="770"/>
      <c r="Q52" s="770"/>
      <c r="R52" s="770"/>
      <c r="S52" s="770"/>
      <c r="T52" s="770"/>
      <c r="U52" s="770"/>
      <c r="V52" s="770"/>
      <c r="W52" s="770"/>
      <c r="X52" s="770"/>
      <c r="Y52" s="770"/>
      <c r="Z52" s="770"/>
      <c r="AA52" s="770"/>
      <c r="AB52" s="770"/>
      <c r="AC52" s="770"/>
      <c r="AD52" s="770"/>
      <c r="AE52" s="770"/>
      <c r="AF52" s="770"/>
      <c r="AG52" s="770"/>
      <c r="AH52" s="770"/>
      <c r="AI52" s="770"/>
      <c r="AJ52" s="770"/>
      <c r="AK52" s="770"/>
      <c r="AL52" s="770"/>
      <c r="AM52" s="770"/>
      <c r="AN52" s="770"/>
      <c r="AO52" s="770"/>
      <c r="AP52" s="770"/>
      <c r="AQ52" s="770"/>
      <c r="AR52" s="770"/>
      <c r="AS52" s="770"/>
      <c r="AT52" s="770"/>
      <c r="AU52" s="770"/>
      <c r="AV52" s="770"/>
      <c r="AW52" s="770"/>
      <c r="AX52" s="770"/>
      <c r="AY52" s="770"/>
      <c r="AZ52" s="563"/>
    </row>
    <row r="53" ht="18.75" customHeight="1">
      <c r="AZ53" s="563"/>
    </row>
    <row r="54" ht="18.75" customHeight="1">
      <c r="AZ54" s="563"/>
    </row>
    <row r="55" spans="5:52" ht="18.75" customHeight="1">
      <c r="E55" s="601"/>
      <c r="T55" s="602"/>
      <c r="AZ55" s="563"/>
    </row>
    <row r="56" ht="18.75" customHeight="1">
      <c r="AZ56" s="563"/>
    </row>
    <row r="57" ht="18.75" customHeight="1">
      <c r="AZ57" s="563"/>
    </row>
    <row r="58" ht="18.75" customHeight="1">
      <c r="AZ58" s="563"/>
    </row>
    <row r="59" ht="18.75" customHeight="1">
      <c r="AZ59" s="563"/>
    </row>
    <row r="60" ht="18.75" customHeight="1">
      <c r="AZ60" s="563"/>
    </row>
    <row r="61" ht="18.75" customHeight="1">
      <c r="AZ61" s="563"/>
    </row>
    <row r="62" ht="18.75" customHeight="1">
      <c r="AZ62" s="563"/>
    </row>
    <row r="63" ht="18.75" customHeight="1">
      <c r="AZ63" s="563"/>
    </row>
    <row r="64" ht="18.75" customHeight="1">
      <c r="AZ64" s="563"/>
    </row>
    <row r="65" ht="18.75" customHeight="1">
      <c r="AZ65" s="563"/>
    </row>
    <row r="66" ht="18.75" customHeight="1">
      <c r="AZ66" s="563"/>
    </row>
    <row r="67" ht="18.75" customHeight="1">
      <c r="AZ67" s="563"/>
    </row>
    <row r="68" ht="18.75" customHeight="1">
      <c r="AZ68" s="563"/>
    </row>
    <row r="69" ht="18.75" customHeight="1">
      <c r="AZ69" s="563"/>
    </row>
    <row r="70" ht="18.75" customHeight="1">
      <c r="AZ70" s="563"/>
    </row>
    <row r="71" ht="18.75" customHeight="1">
      <c r="AZ71" s="563"/>
    </row>
    <row r="72" ht="18.75" customHeight="1">
      <c r="AZ72" s="563"/>
    </row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</sheetData>
  <sheetProtection formatCells="0" formatColumns="0" formatRows="0"/>
  <mergeCells count="28">
    <mergeCell ref="AK11:AO11"/>
    <mergeCell ref="AP11:AT11"/>
    <mergeCell ref="AU11:AY11"/>
    <mergeCell ref="A52:AY52"/>
    <mergeCell ref="A51:AY51"/>
    <mergeCell ref="A11:A12"/>
    <mergeCell ref="B11:F11"/>
    <mergeCell ref="G11:K11"/>
    <mergeCell ref="L11:P11"/>
    <mergeCell ref="Q11:U11"/>
    <mergeCell ref="V11:Z11"/>
    <mergeCell ref="AA11:AE11"/>
    <mergeCell ref="AF11:AJ11"/>
    <mergeCell ref="CB11:CD11"/>
    <mergeCell ref="BA11:BC11"/>
    <mergeCell ref="BD11:BF11"/>
    <mergeCell ref="BG11:BI11"/>
    <mergeCell ref="BJ11:BL11"/>
    <mergeCell ref="BM11:BO11"/>
    <mergeCell ref="BV11:BX11"/>
    <mergeCell ref="BP11:BR11"/>
    <mergeCell ref="BS11:BU11"/>
    <mergeCell ref="BY11:CA11"/>
    <mergeCell ref="A7:AY7"/>
    <mergeCell ref="A1:AY1"/>
    <mergeCell ref="A2:AY2"/>
    <mergeCell ref="A4:AY4"/>
    <mergeCell ref="A5:AY5"/>
  </mergeCells>
  <hyperlinks>
    <hyperlink ref="A9" location="Оглавление!A1" display="К оглавлению"/>
  </hyperlinks>
  <printOptions horizontalCentered="1"/>
  <pageMargins left="0.25" right="0.25" top="0.75" bottom="0.75" header="0.3" footer="0.3"/>
  <pageSetup fitToHeight="1" fitToWidth="1" horizontalDpi="600" verticalDpi="600" orientation="landscape" paperSize="9" scale="40" r:id="rId2"/>
  <rowBreaks count="1" manualBreakCount="1">
    <brk id="11" max="30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5"/>
  <sheetViews>
    <sheetView showGridLines="0" view="pageBreakPreview" zoomScale="90" zoomScaleNormal="70" zoomScaleSheetLayoutView="90" zoomScalePageLayoutView="0" workbookViewId="0" topLeftCell="B58">
      <selection activeCell="L80" sqref="L80"/>
    </sheetView>
  </sheetViews>
  <sheetFormatPr defaultColWidth="9.140625" defaultRowHeight="12.75"/>
  <cols>
    <col min="1" max="1" width="53.00390625" style="449" customWidth="1"/>
    <col min="2" max="2" width="79.28125" style="449" customWidth="1"/>
    <col min="3" max="3" width="11.140625" style="449" hidden="1" customWidth="1"/>
    <col min="4" max="4" width="12.421875" style="449" customWidth="1"/>
    <col min="5" max="5" width="11.00390625" style="456" customWidth="1"/>
    <col min="6" max="6" width="9.8515625" style="457" customWidth="1"/>
    <col min="7" max="7" width="11.8515625" style="457" customWidth="1"/>
    <col min="8" max="8" width="10.7109375" style="457" hidden="1" customWidth="1"/>
    <col min="9" max="11" width="12.7109375" style="457" customWidth="1"/>
    <col min="12" max="12" width="12.7109375" style="447" customWidth="1"/>
    <col min="13" max="16384" width="9.140625" style="441" customWidth="1"/>
  </cols>
  <sheetData>
    <row r="1" spans="1:12" s="81" customFormat="1" ht="18" customHeight="1">
      <c r="A1" s="714" t="s">
        <v>385</v>
      </c>
      <c r="B1" s="714"/>
      <c r="C1" s="715"/>
      <c r="D1" s="715"/>
      <c r="E1" s="714"/>
      <c r="F1" s="714"/>
      <c r="G1" s="714"/>
      <c r="H1" s="714"/>
      <c r="I1" s="714"/>
      <c r="J1" s="714"/>
      <c r="K1" s="714"/>
      <c r="L1" s="714"/>
    </row>
    <row r="2" spans="1:12" s="81" customFormat="1" ht="18" customHeight="1">
      <c r="A2" s="714" t="s">
        <v>104</v>
      </c>
      <c r="B2" s="714"/>
      <c r="C2" s="715"/>
      <c r="D2" s="715"/>
      <c r="E2" s="714"/>
      <c r="F2" s="714"/>
      <c r="G2" s="714"/>
      <c r="H2" s="714"/>
      <c r="I2" s="714"/>
      <c r="J2" s="714"/>
      <c r="K2" s="714"/>
      <c r="L2" s="714"/>
    </row>
    <row r="3" spans="1:12" s="81" customFormat="1" ht="12" customHeight="1">
      <c r="A3" s="82"/>
      <c r="B3" s="82"/>
      <c r="C3" s="83"/>
      <c r="D3" s="83"/>
      <c r="E3" s="82"/>
      <c r="F3" s="82"/>
      <c r="G3" s="82"/>
      <c r="H3" s="82"/>
      <c r="I3" s="82"/>
      <c r="J3" s="82"/>
      <c r="K3" s="82"/>
      <c r="L3" s="82"/>
    </row>
    <row r="4" spans="1:12" s="81" customFormat="1" ht="18" customHeight="1">
      <c r="A4" s="714" t="s">
        <v>0</v>
      </c>
      <c r="B4" s="714"/>
      <c r="C4" s="715"/>
      <c r="D4" s="715"/>
      <c r="E4" s="714"/>
      <c r="F4" s="714"/>
      <c r="G4" s="714"/>
      <c r="H4" s="714"/>
      <c r="I4" s="714"/>
      <c r="J4" s="714"/>
      <c r="K4" s="714"/>
      <c r="L4" s="714"/>
    </row>
    <row r="5" spans="1:12" s="81" customFormat="1" ht="21.75" customHeight="1">
      <c r="A5" s="716" t="s">
        <v>384</v>
      </c>
      <c r="B5" s="716"/>
      <c r="C5" s="716"/>
      <c r="D5" s="716"/>
      <c r="E5" s="716"/>
      <c r="F5" s="716"/>
      <c r="G5" s="716"/>
      <c r="H5" s="716"/>
      <c r="I5" s="716"/>
      <c r="J5" s="716"/>
      <c r="K5" s="716"/>
      <c r="L5" s="716"/>
    </row>
    <row r="6" spans="1:12" s="88" customFormat="1" ht="12" customHeight="1">
      <c r="A6" s="84"/>
      <c r="B6" s="84"/>
      <c r="C6" s="85"/>
      <c r="D6" s="85"/>
      <c r="E6" s="84"/>
      <c r="F6" s="84"/>
      <c r="G6" s="84"/>
      <c r="H6" s="84"/>
      <c r="I6" s="84"/>
      <c r="J6" s="84"/>
      <c r="K6" s="86"/>
      <c r="L6" s="84"/>
    </row>
    <row r="7" spans="1:12" s="88" customFormat="1" ht="18" customHeight="1">
      <c r="A7" s="690" t="s">
        <v>391</v>
      </c>
      <c r="B7" s="690"/>
      <c r="C7" s="691"/>
      <c r="D7" s="691"/>
      <c r="E7" s="690"/>
      <c r="F7" s="690"/>
      <c r="G7" s="690"/>
      <c r="H7" s="690"/>
      <c r="I7" s="690"/>
      <c r="J7" s="690"/>
      <c r="K7" s="690"/>
      <c r="L7" s="690"/>
    </row>
    <row r="8" spans="1:12" s="88" customFormat="1" ht="12" customHeight="1" thickBot="1">
      <c r="A8" s="84"/>
      <c r="B8" s="84"/>
      <c r="C8" s="85"/>
      <c r="D8" s="85"/>
      <c r="E8" s="84"/>
      <c r="F8" s="84"/>
      <c r="G8" s="84"/>
      <c r="H8" s="86"/>
      <c r="I8" s="84"/>
      <c r="J8" s="84"/>
      <c r="K8" s="84"/>
      <c r="L8" s="84"/>
    </row>
    <row r="9" spans="1:12" s="93" customFormat="1" ht="18" customHeight="1" thickBot="1">
      <c r="A9" s="89" t="s">
        <v>64</v>
      </c>
      <c r="B9" s="89"/>
      <c r="C9" s="90"/>
      <c r="D9" s="90"/>
      <c r="E9" s="89"/>
      <c r="F9" s="89"/>
      <c r="G9" s="89"/>
      <c r="H9" s="91"/>
      <c r="I9" s="89"/>
      <c r="J9" s="89"/>
      <c r="K9" s="202" t="s">
        <v>31</v>
      </c>
      <c r="L9" s="203">
        <v>0</v>
      </c>
    </row>
    <row r="10" spans="1:8" s="100" customFormat="1" ht="12" customHeight="1" thickBot="1">
      <c r="A10" s="94"/>
      <c r="B10" s="95"/>
      <c r="C10" s="96"/>
      <c r="D10" s="96"/>
      <c r="E10" s="97"/>
      <c r="F10" s="97"/>
      <c r="G10" s="98"/>
      <c r="H10" s="99"/>
    </row>
    <row r="11" spans="1:12" s="104" customFormat="1" ht="15" customHeight="1">
      <c r="A11" s="711" t="s">
        <v>1</v>
      </c>
      <c r="B11" s="719" t="s">
        <v>2</v>
      </c>
      <c r="C11" s="753" t="s">
        <v>178</v>
      </c>
      <c r="D11" s="791" t="s">
        <v>179</v>
      </c>
      <c r="E11" s="790" t="s">
        <v>176</v>
      </c>
      <c r="F11" s="790"/>
      <c r="G11" s="458" t="s">
        <v>177</v>
      </c>
      <c r="H11" s="722" t="s">
        <v>326</v>
      </c>
      <c r="I11" s="787" t="s">
        <v>4</v>
      </c>
      <c r="J11" s="788"/>
      <c r="K11" s="788"/>
      <c r="L11" s="789"/>
    </row>
    <row r="12" spans="1:12" s="104" customFormat="1" ht="30.75" thickBot="1">
      <c r="A12" s="757"/>
      <c r="B12" s="766"/>
      <c r="C12" s="754"/>
      <c r="D12" s="792"/>
      <c r="E12" s="459" t="s">
        <v>180</v>
      </c>
      <c r="F12" s="378" t="s">
        <v>181</v>
      </c>
      <c r="G12" s="378" t="s">
        <v>182</v>
      </c>
      <c r="H12" s="738"/>
      <c r="I12" s="379" t="s">
        <v>183</v>
      </c>
      <c r="J12" s="379" t="s">
        <v>184</v>
      </c>
      <c r="K12" s="379" t="s">
        <v>185</v>
      </c>
      <c r="L12" s="380" t="s">
        <v>186</v>
      </c>
    </row>
    <row r="13" spans="1:12" s="397" customFormat="1" ht="23.25" customHeight="1">
      <c r="A13" s="797" t="s">
        <v>337</v>
      </c>
      <c r="B13" s="798"/>
      <c r="C13" s="798"/>
      <c r="D13" s="798"/>
      <c r="E13" s="798"/>
      <c r="F13" s="798"/>
      <c r="G13" s="798"/>
      <c r="H13" s="798"/>
      <c r="I13" s="798"/>
      <c r="J13" s="798"/>
      <c r="K13" s="798"/>
      <c r="L13" s="799"/>
    </row>
    <row r="14" spans="1:15" s="395" customFormat="1" ht="15.75" customHeight="1">
      <c r="A14" s="800" t="s">
        <v>192</v>
      </c>
      <c r="B14" s="398" t="s">
        <v>193</v>
      </c>
      <c r="C14" s="399" t="s">
        <v>207</v>
      </c>
      <c r="D14" s="69" t="s">
        <v>189</v>
      </c>
      <c r="E14" s="406">
        <v>460</v>
      </c>
      <c r="F14" s="161" t="s">
        <v>89</v>
      </c>
      <c r="G14" s="401" t="s">
        <v>199</v>
      </c>
      <c r="H14" s="76">
        <v>8</v>
      </c>
      <c r="I14" s="77">
        <f>ROUND(H14*(1-$L$9),2)</f>
        <v>8</v>
      </c>
      <c r="J14" s="78">
        <f>ROUND(I14*1.18,2)</f>
        <v>9.44</v>
      </c>
      <c r="K14" s="79">
        <f>ROUND(E14*I14,2)</f>
        <v>3680</v>
      </c>
      <c r="L14" s="78">
        <f>K14*1.18</f>
        <v>4342.4</v>
      </c>
      <c r="O14" s="402"/>
    </row>
    <row r="15" spans="1:15" s="395" customFormat="1" ht="15.75" customHeight="1">
      <c r="A15" s="800"/>
      <c r="B15" s="398" t="s">
        <v>194</v>
      </c>
      <c r="C15" s="399" t="s">
        <v>206</v>
      </c>
      <c r="D15" s="69" t="s">
        <v>189</v>
      </c>
      <c r="E15" s="406">
        <v>350</v>
      </c>
      <c r="F15" s="161" t="s">
        <v>89</v>
      </c>
      <c r="G15" s="403" t="s">
        <v>199</v>
      </c>
      <c r="H15" s="76">
        <v>9.3</v>
      </c>
      <c r="I15" s="77">
        <f aca="true" t="shared" si="0" ref="I15:I26">ROUND(H15*(1-$L$9),2)</f>
        <v>9.3</v>
      </c>
      <c r="J15" s="78">
        <f aca="true" t="shared" si="1" ref="J15:J26">ROUND(I15*1.18,2)</f>
        <v>10.97</v>
      </c>
      <c r="K15" s="79">
        <f aca="true" t="shared" si="2" ref="K15:K26">ROUND(E15*I15,2)</f>
        <v>3255</v>
      </c>
      <c r="L15" s="78">
        <f aca="true" t="shared" si="3" ref="L15:L26">K15*1.18</f>
        <v>3840.8999999999996</v>
      </c>
      <c r="O15" s="402"/>
    </row>
    <row r="16" spans="1:15" s="395" customFormat="1" ht="15.75" customHeight="1">
      <c r="A16" s="800"/>
      <c r="B16" s="398" t="s">
        <v>195</v>
      </c>
      <c r="C16" s="399" t="s">
        <v>205</v>
      </c>
      <c r="D16" s="69" t="s">
        <v>189</v>
      </c>
      <c r="E16" s="406">
        <v>240</v>
      </c>
      <c r="F16" s="161" t="s">
        <v>89</v>
      </c>
      <c r="G16" s="403" t="s">
        <v>199</v>
      </c>
      <c r="H16" s="76">
        <v>10.4</v>
      </c>
      <c r="I16" s="77">
        <f t="shared" si="0"/>
        <v>10.4</v>
      </c>
      <c r="J16" s="78">
        <f t="shared" si="1"/>
        <v>12.27</v>
      </c>
      <c r="K16" s="79">
        <f t="shared" si="2"/>
        <v>2496</v>
      </c>
      <c r="L16" s="78">
        <f t="shared" si="3"/>
        <v>2945.2799999999997</v>
      </c>
      <c r="O16" s="402"/>
    </row>
    <row r="17" spans="1:15" s="395" customFormat="1" ht="15.75" customHeight="1">
      <c r="A17" s="800"/>
      <c r="B17" s="398" t="s">
        <v>196</v>
      </c>
      <c r="C17" s="399" t="s">
        <v>204</v>
      </c>
      <c r="D17" s="69" t="s">
        <v>189</v>
      </c>
      <c r="E17" s="406">
        <v>200</v>
      </c>
      <c r="F17" s="161" t="s">
        <v>89</v>
      </c>
      <c r="G17" s="403" t="s">
        <v>199</v>
      </c>
      <c r="H17" s="76">
        <v>13.4</v>
      </c>
      <c r="I17" s="77">
        <f t="shared" si="0"/>
        <v>13.4</v>
      </c>
      <c r="J17" s="78">
        <f t="shared" si="1"/>
        <v>15.81</v>
      </c>
      <c r="K17" s="79">
        <f t="shared" si="2"/>
        <v>2680</v>
      </c>
      <c r="L17" s="78">
        <f t="shared" si="3"/>
        <v>3162.3999999999996</v>
      </c>
      <c r="O17" s="402"/>
    </row>
    <row r="18" spans="1:15" s="395" customFormat="1" ht="15.75" customHeight="1">
      <c r="A18" s="801"/>
      <c r="B18" s="404" t="s">
        <v>197</v>
      </c>
      <c r="C18" s="405" t="s">
        <v>203</v>
      </c>
      <c r="D18" s="69" t="s">
        <v>189</v>
      </c>
      <c r="E18" s="406">
        <v>250</v>
      </c>
      <c r="F18" s="161" t="s">
        <v>89</v>
      </c>
      <c r="G18" s="407" t="s">
        <v>199</v>
      </c>
      <c r="H18" s="162">
        <v>14.700000000000001</v>
      </c>
      <c r="I18" s="163">
        <f t="shared" si="0"/>
        <v>14.7</v>
      </c>
      <c r="J18" s="164">
        <f t="shared" si="1"/>
        <v>17.35</v>
      </c>
      <c r="K18" s="165">
        <f t="shared" si="2"/>
        <v>3675</v>
      </c>
      <c r="L18" s="164">
        <f t="shared" si="3"/>
        <v>4336.5</v>
      </c>
      <c r="O18" s="402"/>
    </row>
    <row r="19" spans="1:15" s="395" customFormat="1" ht="15.75" customHeight="1">
      <c r="A19" s="801"/>
      <c r="B19" s="404" t="s">
        <v>198</v>
      </c>
      <c r="C19" s="405" t="s">
        <v>202</v>
      </c>
      <c r="D19" s="155" t="s">
        <v>189</v>
      </c>
      <c r="E19" s="406">
        <v>210</v>
      </c>
      <c r="F19" s="161" t="s">
        <v>89</v>
      </c>
      <c r="G19" s="407" t="s">
        <v>199</v>
      </c>
      <c r="H19" s="162">
        <v>18.5</v>
      </c>
      <c r="I19" s="163">
        <f t="shared" si="0"/>
        <v>18.5</v>
      </c>
      <c r="J19" s="164">
        <f t="shared" si="1"/>
        <v>21.83</v>
      </c>
      <c r="K19" s="165">
        <f t="shared" si="2"/>
        <v>3885</v>
      </c>
      <c r="L19" s="164">
        <f t="shared" si="3"/>
        <v>4584.3</v>
      </c>
      <c r="O19" s="402"/>
    </row>
    <row r="20" spans="1:15" s="429" customFormat="1" ht="15.75" customHeight="1">
      <c r="A20" s="419" t="s">
        <v>224</v>
      </c>
      <c r="B20" s="420" t="s">
        <v>201</v>
      </c>
      <c r="C20" s="421" t="s">
        <v>200</v>
      </c>
      <c r="D20" s="421" t="s">
        <v>189</v>
      </c>
      <c r="E20" s="422">
        <v>250</v>
      </c>
      <c r="F20" s="423" t="s">
        <v>89</v>
      </c>
      <c r="G20" s="424" t="s">
        <v>199</v>
      </c>
      <c r="H20" s="425">
        <v>5.300000000000001</v>
      </c>
      <c r="I20" s="426">
        <f t="shared" si="0"/>
        <v>5.3</v>
      </c>
      <c r="J20" s="427">
        <f t="shared" si="1"/>
        <v>6.25</v>
      </c>
      <c r="K20" s="428">
        <f t="shared" si="2"/>
        <v>1325</v>
      </c>
      <c r="L20" s="427">
        <f t="shared" si="3"/>
        <v>1563.5</v>
      </c>
      <c r="N20" s="395"/>
      <c r="O20" s="402"/>
    </row>
    <row r="21" spans="1:12" s="395" customFormat="1" ht="15.75" customHeight="1">
      <c r="A21" s="800" t="s">
        <v>212</v>
      </c>
      <c r="B21" s="408" t="s">
        <v>95</v>
      </c>
      <c r="C21" s="409" t="s">
        <v>214</v>
      </c>
      <c r="D21" s="178" t="s">
        <v>217</v>
      </c>
      <c r="E21" s="410">
        <v>20</v>
      </c>
      <c r="F21" s="184" t="s">
        <v>191</v>
      </c>
      <c r="G21" s="434" t="s">
        <v>213</v>
      </c>
      <c r="H21" s="185">
        <v>147.5</v>
      </c>
      <c r="I21" s="186">
        <f t="shared" si="0"/>
        <v>147.5</v>
      </c>
      <c r="J21" s="187">
        <f t="shared" si="1"/>
        <v>174.05</v>
      </c>
      <c r="K21" s="188">
        <f t="shared" si="2"/>
        <v>2950</v>
      </c>
      <c r="L21" s="187">
        <f t="shared" si="3"/>
        <v>3481</v>
      </c>
    </row>
    <row r="22" spans="1:12" s="395" customFormat="1" ht="15.75" customHeight="1">
      <c r="A22" s="800"/>
      <c r="B22" s="398" t="s">
        <v>96</v>
      </c>
      <c r="C22" s="399" t="s">
        <v>215</v>
      </c>
      <c r="D22" s="69" t="s">
        <v>217</v>
      </c>
      <c r="E22" s="400">
        <v>20</v>
      </c>
      <c r="F22" s="75" t="s">
        <v>191</v>
      </c>
      <c r="G22" s="435" t="s">
        <v>213</v>
      </c>
      <c r="H22" s="76">
        <v>147.5</v>
      </c>
      <c r="I22" s="77">
        <f t="shared" si="0"/>
        <v>147.5</v>
      </c>
      <c r="J22" s="78">
        <f t="shared" si="1"/>
        <v>174.05</v>
      </c>
      <c r="K22" s="79">
        <f t="shared" si="2"/>
        <v>2950</v>
      </c>
      <c r="L22" s="78">
        <f t="shared" si="3"/>
        <v>3481</v>
      </c>
    </row>
    <row r="23" spans="1:12" s="395" customFormat="1" ht="15.75" customHeight="1">
      <c r="A23" s="800"/>
      <c r="B23" s="412" t="s">
        <v>97</v>
      </c>
      <c r="C23" s="413" t="s">
        <v>216</v>
      </c>
      <c r="D23" s="189" t="s">
        <v>217</v>
      </c>
      <c r="E23" s="414">
        <v>20</v>
      </c>
      <c r="F23" s="195" t="s">
        <v>191</v>
      </c>
      <c r="G23" s="436" t="s">
        <v>213</v>
      </c>
      <c r="H23" s="196">
        <v>147.5</v>
      </c>
      <c r="I23" s="197">
        <f t="shared" si="0"/>
        <v>147.5</v>
      </c>
      <c r="J23" s="198">
        <f t="shared" si="1"/>
        <v>174.05</v>
      </c>
      <c r="K23" s="199">
        <f t="shared" si="2"/>
        <v>2950</v>
      </c>
      <c r="L23" s="198">
        <f t="shared" si="3"/>
        <v>3481</v>
      </c>
    </row>
    <row r="24" spans="1:12" s="397" customFormat="1" ht="23.25" customHeight="1">
      <c r="A24" s="797" t="s">
        <v>338</v>
      </c>
      <c r="B24" s="798"/>
      <c r="C24" s="798"/>
      <c r="D24" s="798"/>
      <c r="E24" s="798"/>
      <c r="F24" s="798"/>
      <c r="G24" s="798"/>
      <c r="H24" s="798"/>
      <c r="I24" s="798"/>
      <c r="J24" s="798"/>
      <c r="K24" s="798"/>
      <c r="L24" s="799"/>
    </row>
    <row r="25" spans="1:12" s="395" customFormat="1" ht="15.75" customHeight="1">
      <c r="A25" s="477" t="s">
        <v>225</v>
      </c>
      <c r="B25" s="416" t="s">
        <v>219</v>
      </c>
      <c r="C25" s="167"/>
      <c r="D25" s="167" t="s">
        <v>217</v>
      </c>
      <c r="E25" s="417">
        <v>20</v>
      </c>
      <c r="F25" s="173" t="s">
        <v>191</v>
      </c>
      <c r="G25" s="418" t="s">
        <v>187</v>
      </c>
      <c r="H25" s="174">
        <v>145</v>
      </c>
      <c r="I25" s="175">
        <f t="shared" si="0"/>
        <v>145</v>
      </c>
      <c r="J25" s="176">
        <f t="shared" si="1"/>
        <v>171.1</v>
      </c>
      <c r="K25" s="177">
        <f t="shared" si="2"/>
        <v>2900</v>
      </c>
      <c r="L25" s="176">
        <f t="shared" si="3"/>
        <v>3422</v>
      </c>
    </row>
    <row r="26" spans="1:12" s="429" customFormat="1" ht="35.25" customHeight="1">
      <c r="A26" s="478" t="s">
        <v>226</v>
      </c>
      <c r="B26" s="420" t="s">
        <v>29</v>
      </c>
      <c r="C26" s="531" t="s">
        <v>218</v>
      </c>
      <c r="D26" s="421" t="s">
        <v>217</v>
      </c>
      <c r="E26" s="422">
        <v>25</v>
      </c>
      <c r="F26" s="423" t="s">
        <v>191</v>
      </c>
      <c r="G26" s="424" t="s">
        <v>187</v>
      </c>
      <c r="H26" s="425">
        <v>301</v>
      </c>
      <c r="I26" s="426">
        <f t="shared" si="0"/>
        <v>301</v>
      </c>
      <c r="J26" s="427">
        <f t="shared" si="1"/>
        <v>355.18</v>
      </c>
      <c r="K26" s="428">
        <f t="shared" si="2"/>
        <v>7525</v>
      </c>
      <c r="L26" s="427">
        <f t="shared" si="3"/>
        <v>8879.5</v>
      </c>
    </row>
    <row r="27" spans="1:12" s="397" customFormat="1" ht="23.25" customHeight="1">
      <c r="A27" s="794" t="s">
        <v>343</v>
      </c>
      <c r="B27" s="795"/>
      <c r="C27" s="795"/>
      <c r="D27" s="795"/>
      <c r="E27" s="795"/>
      <c r="F27" s="795"/>
      <c r="G27" s="795"/>
      <c r="H27" s="795"/>
      <c r="I27" s="795"/>
      <c r="J27" s="795"/>
      <c r="K27" s="795"/>
      <c r="L27" s="796"/>
    </row>
    <row r="28" spans="1:12" s="429" customFormat="1" ht="15.75" customHeight="1">
      <c r="A28" s="419" t="s">
        <v>107</v>
      </c>
      <c r="B28" s="420" t="s">
        <v>229</v>
      </c>
      <c r="C28" s="531" t="s">
        <v>228</v>
      </c>
      <c r="D28" s="421" t="s">
        <v>188</v>
      </c>
      <c r="E28" s="422">
        <v>1</v>
      </c>
      <c r="F28" s="423" t="s">
        <v>188</v>
      </c>
      <c r="G28" s="424" t="s">
        <v>187</v>
      </c>
      <c r="H28" s="425">
        <v>15275.5</v>
      </c>
      <c r="I28" s="426">
        <f aca="true" t="shared" si="4" ref="I28:I66">ROUND(H28*(1-$L$9),2)</f>
        <v>15275.5</v>
      </c>
      <c r="J28" s="427">
        <f aca="true" t="shared" si="5" ref="J28:J66">ROUND(I28*1.18,2)</f>
        <v>18025.09</v>
      </c>
      <c r="K28" s="428">
        <f>ROUND(E28*I28,2)</f>
        <v>15275.5</v>
      </c>
      <c r="L28" s="427">
        <f>K28*1.18</f>
        <v>18025.09</v>
      </c>
    </row>
    <row r="29" spans="1:12" s="395" customFormat="1" ht="15.75" customHeight="1">
      <c r="A29" s="793" t="s">
        <v>233</v>
      </c>
      <c r="B29" s="398" t="s">
        <v>245</v>
      </c>
      <c r="C29" s="399" t="s">
        <v>251</v>
      </c>
      <c r="D29" s="69" t="s">
        <v>190</v>
      </c>
      <c r="E29" s="400">
        <v>12</v>
      </c>
      <c r="F29" s="75" t="s">
        <v>188</v>
      </c>
      <c r="G29" s="401" t="s">
        <v>187</v>
      </c>
      <c r="H29" s="76">
        <v>504.5</v>
      </c>
      <c r="I29" s="77">
        <f t="shared" si="4"/>
        <v>504.5</v>
      </c>
      <c r="J29" s="78">
        <f t="shared" si="5"/>
        <v>595.31</v>
      </c>
      <c r="K29" s="79">
        <f aca="true" t="shared" si="6" ref="K29:K43">ROUND(E29*I29,2)</f>
        <v>6054</v>
      </c>
      <c r="L29" s="78">
        <f aca="true" t="shared" si="7" ref="L29:L43">K29*1.18</f>
        <v>7143.719999999999</v>
      </c>
    </row>
    <row r="30" spans="1:12" s="395" customFormat="1" ht="15.75" customHeight="1">
      <c r="A30" s="793"/>
      <c r="B30" s="398" t="s">
        <v>246</v>
      </c>
      <c r="C30" s="399" t="s">
        <v>252</v>
      </c>
      <c r="D30" s="69" t="s">
        <v>190</v>
      </c>
      <c r="E30" s="400">
        <v>16</v>
      </c>
      <c r="F30" s="75" t="s">
        <v>188</v>
      </c>
      <c r="G30" s="403" t="s">
        <v>187</v>
      </c>
      <c r="H30" s="76">
        <v>379</v>
      </c>
      <c r="I30" s="77">
        <f t="shared" si="4"/>
        <v>379</v>
      </c>
      <c r="J30" s="78">
        <f t="shared" si="5"/>
        <v>447.22</v>
      </c>
      <c r="K30" s="79">
        <f t="shared" si="6"/>
        <v>6064</v>
      </c>
      <c r="L30" s="78">
        <f t="shared" si="7"/>
        <v>7155.5199999999995</v>
      </c>
    </row>
    <row r="31" spans="1:12" s="395" customFormat="1" ht="15.75" customHeight="1">
      <c r="A31" s="793"/>
      <c r="B31" s="398" t="s">
        <v>247</v>
      </c>
      <c r="C31" s="399" t="s">
        <v>253</v>
      </c>
      <c r="D31" s="69" t="s">
        <v>190</v>
      </c>
      <c r="E31" s="400">
        <v>24</v>
      </c>
      <c r="F31" s="75" t="s">
        <v>188</v>
      </c>
      <c r="G31" s="403" t="s">
        <v>187</v>
      </c>
      <c r="H31" s="76">
        <v>256</v>
      </c>
      <c r="I31" s="77">
        <f t="shared" si="4"/>
        <v>256</v>
      </c>
      <c r="J31" s="78">
        <f t="shared" si="5"/>
        <v>302.08</v>
      </c>
      <c r="K31" s="79">
        <f t="shared" si="6"/>
        <v>6144</v>
      </c>
      <c r="L31" s="78">
        <f t="shared" si="7"/>
        <v>7249.92</v>
      </c>
    </row>
    <row r="32" spans="1:12" s="395" customFormat="1" ht="15.75" customHeight="1">
      <c r="A32" s="793"/>
      <c r="B32" s="398" t="s">
        <v>248</v>
      </c>
      <c r="C32" s="399" t="s">
        <v>254</v>
      </c>
      <c r="D32" s="69" t="s">
        <v>190</v>
      </c>
      <c r="E32" s="400">
        <v>12</v>
      </c>
      <c r="F32" s="75" t="s">
        <v>188</v>
      </c>
      <c r="G32" s="403" t="s">
        <v>187</v>
      </c>
      <c r="H32" s="76">
        <v>596</v>
      </c>
      <c r="I32" s="77">
        <f>ROUND(H32*(1-$L$9),2)</f>
        <v>596</v>
      </c>
      <c r="J32" s="78">
        <f t="shared" si="5"/>
        <v>703.28</v>
      </c>
      <c r="K32" s="79">
        <f>ROUND(E32*I32,2)</f>
        <v>7152</v>
      </c>
      <c r="L32" s="78">
        <f>K32*1.18</f>
        <v>8439.359999999999</v>
      </c>
    </row>
    <row r="33" spans="1:12" s="395" customFormat="1" ht="15.75" customHeight="1">
      <c r="A33" s="793"/>
      <c r="B33" s="398" t="s">
        <v>249</v>
      </c>
      <c r="C33" s="399" t="s">
        <v>255</v>
      </c>
      <c r="D33" s="69" t="s">
        <v>190</v>
      </c>
      <c r="E33" s="400">
        <v>16</v>
      </c>
      <c r="F33" s="75" t="s">
        <v>188</v>
      </c>
      <c r="G33" s="403" t="s">
        <v>187</v>
      </c>
      <c r="H33" s="76">
        <v>486</v>
      </c>
      <c r="I33" s="77">
        <f t="shared" si="4"/>
        <v>486</v>
      </c>
      <c r="J33" s="78">
        <f>ROUND(I33*1.18,2)</f>
        <v>573.48</v>
      </c>
      <c r="K33" s="79">
        <f t="shared" si="6"/>
        <v>7776</v>
      </c>
      <c r="L33" s="78">
        <f t="shared" si="7"/>
        <v>9175.68</v>
      </c>
    </row>
    <row r="34" spans="1:12" s="395" customFormat="1" ht="15.75" customHeight="1">
      <c r="A34" s="803"/>
      <c r="B34" s="404" t="s">
        <v>250</v>
      </c>
      <c r="C34" s="405" t="s">
        <v>256</v>
      </c>
      <c r="D34" s="155" t="s">
        <v>190</v>
      </c>
      <c r="E34" s="406">
        <v>24</v>
      </c>
      <c r="F34" s="161" t="s">
        <v>188</v>
      </c>
      <c r="G34" s="407" t="s">
        <v>187</v>
      </c>
      <c r="H34" s="162">
        <v>310</v>
      </c>
      <c r="I34" s="163">
        <f t="shared" si="4"/>
        <v>310</v>
      </c>
      <c r="J34" s="164">
        <f t="shared" si="5"/>
        <v>365.8</v>
      </c>
      <c r="K34" s="165">
        <f t="shared" si="6"/>
        <v>7440</v>
      </c>
      <c r="L34" s="164">
        <f t="shared" si="7"/>
        <v>8779.199999999999</v>
      </c>
    </row>
    <row r="35" spans="1:12" s="395" customFormat="1" ht="15.75" customHeight="1">
      <c r="A35" s="793" t="s">
        <v>232</v>
      </c>
      <c r="B35" s="408" t="s">
        <v>234</v>
      </c>
      <c r="C35" s="409" t="s">
        <v>257</v>
      </c>
      <c r="D35" s="178" t="s">
        <v>190</v>
      </c>
      <c r="E35" s="410">
        <v>8</v>
      </c>
      <c r="F35" s="184" t="s">
        <v>188</v>
      </c>
      <c r="G35" s="411" t="s">
        <v>187</v>
      </c>
      <c r="H35" s="185">
        <v>229.5</v>
      </c>
      <c r="I35" s="186">
        <f t="shared" si="4"/>
        <v>229.5</v>
      </c>
      <c r="J35" s="187">
        <f t="shared" si="5"/>
        <v>270.81</v>
      </c>
      <c r="K35" s="188">
        <f t="shared" si="6"/>
        <v>1836</v>
      </c>
      <c r="L35" s="187">
        <f t="shared" si="7"/>
        <v>2166.48</v>
      </c>
    </row>
    <row r="36" spans="1:12" s="395" customFormat="1" ht="15.75" customHeight="1">
      <c r="A36" s="793"/>
      <c r="B36" s="398" t="s">
        <v>235</v>
      </c>
      <c r="C36" s="399" t="s">
        <v>258</v>
      </c>
      <c r="D36" s="69" t="s">
        <v>190</v>
      </c>
      <c r="E36" s="400">
        <v>5</v>
      </c>
      <c r="F36" s="75" t="s">
        <v>188</v>
      </c>
      <c r="G36" s="403" t="s">
        <v>187</v>
      </c>
      <c r="H36" s="76">
        <v>358.5</v>
      </c>
      <c r="I36" s="77">
        <f t="shared" si="4"/>
        <v>358.5</v>
      </c>
      <c r="J36" s="78">
        <f t="shared" si="5"/>
        <v>423.03</v>
      </c>
      <c r="K36" s="79">
        <f t="shared" si="6"/>
        <v>1792.5</v>
      </c>
      <c r="L36" s="78">
        <f t="shared" si="7"/>
        <v>2115.15</v>
      </c>
    </row>
    <row r="37" spans="1:12" s="395" customFormat="1" ht="15.75" customHeight="1">
      <c r="A37" s="793"/>
      <c r="B37" s="404" t="s">
        <v>236</v>
      </c>
      <c r="C37" s="405" t="s">
        <v>259</v>
      </c>
      <c r="D37" s="155" t="s">
        <v>190</v>
      </c>
      <c r="E37" s="406">
        <v>4</v>
      </c>
      <c r="F37" s="161" t="s">
        <v>188</v>
      </c>
      <c r="G37" s="403" t="s">
        <v>187</v>
      </c>
      <c r="H37" s="162">
        <v>480</v>
      </c>
      <c r="I37" s="77">
        <f t="shared" si="4"/>
        <v>480</v>
      </c>
      <c r="J37" s="78">
        <f t="shared" si="5"/>
        <v>566.4</v>
      </c>
      <c r="K37" s="79">
        <f>ROUND(E37*I37,2)</f>
        <v>1920</v>
      </c>
      <c r="L37" s="78">
        <f>K37*1.18</f>
        <v>2265.6</v>
      </c>
    </row>
    <row r="38" spans="1:12" s="395" customFormat="1" ht="15.75" customHeight="1">
      <c r="A38" s="793"/>
      <c r="B38" s="404" t="s">
        <v>237</v>
      </c>
      <c r="C38" s="405" t="s">
        <v>260</v>
      </c>
      <c r="D38" s="155" t="s">
        <v>190</v>
      </c>
      <c r="E38" s="406">
        <v>7</v>
      </c>
      <c r="F38" s="161" t="s">
        <v>188</v>
      </c>
      <c r="G38" s="403" t="s">
        <v>187</v>
      </c>
      <c r="H38" s="162">
        <v>301</v>
      </c>
      <c r="I38" s="77">
        <f t="shared" si="4"/>
        <v>301</v>
      </c>
      <c r="J38" s="78">
        <f t="shared" si="5"/>
        <v>355.18</v>
      </c>
      <c r="K38" s="79">
        <f>ROUND(E38*I38,2)</f>
        <v>2107</v>
      </c>
      <c r="L38" s="78">
        <f>K38*1.18</f>
        <v>2486.2599999999998</v>
      </c>
    </row>
    <row r="39" spans="1:12" s="395" customFormat="1" ht="15.75" customHeight="1">
      <c r="A39" s="793"/>
      <c r="B39" s="404" t="s">
        <v>238</v>
      </c>
      <c r="C39" s="405" t="s">
        <v>261</v>
      </c>
      <c r="D39" s="155" t="s">
        <v>190</v>
      </c>
      <c r="E39" s="406">
        <v>5</v>
      </c>
      <c r="F39" s="161" t="s">
        <v>188</v>
      </c>
      <c r="G39" s="403" t="s">
        <v>187</v>
      </c>
      <c r="H39" s="162">
        <v>465.5</v>
      </c>
      <c r="I39" s="77">
        <f t="shared" si="4"/>
        <v>465.5</v>
      </c>
      <c r="J39" s="78">
        <f t="shared" si="5"/>
        <v>549.29</v>
      </c>
      <c r="K39" s="79">
        <f>ROUND(E39*I39,2)</f>
        <v>2327.5</v>
      </c>
      <c r="L39" s="78">
        <f>K39*1.18</f>
        <v>2746.45</v>
      </c>
    </row>
    <row r="40" spans="1:12" s="395" customFormat="1" ht="15.75" customHeight="1">
      <c r="A40" s="793"/>
      <c r="B40" s="412" t="s">
        <v>239</v>
      </c>
      <c r="C40" s="413" t="s">
        <v>262</v>
      </c>
      <c r="D40" s="189" t="s">
        <v>190</v>
      </c>
      <c r="E40" s="414">
        <v>4</v>
      </c>
      <c r="F40" s="195" t="s">
        <v>188</v>
      </c>
      <c r="G40" s="415" t="s">
        <v>187</v>
      </c>
      <c r="H40" s="196">
        <v>609.5</v>
      </c>
      <c r="I40" s="197">
        <f t="shared" si="4"/>
        <v>609.5</v>
      </c>
      <c r="J40" s="198">
        <f t="shared" si="5"/>
        <v>719.21</v>
      </c>
      <c r="K40" s="199">
        <f t="shared" si="6"/>
        <v>2438</v>
      </c>
      <c r="L40" s="198">
        <f t="shared" si="7"/>
        <v>2876.8399999999997</v>
      </c>
    </row>
    <row r="41" spans="1:12" s="395" customFormat="1" ht="15.75" customHeight="1">
      <c r="A41" s="804" t="s">
        <v>230</v>
      </c>
      <c r="B41" s="416" t="s">
        <v>240</v>
      </c>
      <c r="C41" s="167"/>
      <c r="D41" s="167" t="s">
        <v>190</v>
      </c>
      <c r="E41" s="417">
        <v>5</v>
      </c>
      <c r="F41" s="173" t="s">
        <v>188</v>
      </c>
      <c r="G41" s="418" t="s">
        <v>187</v>
      </c>
      <c r="H41" s="174">
        <v>296.5</v>
      </c>
      <c r="I41" s="175">
        <f t="shared" si="4"/>
        <v>296.5</v>
      </c>
      <c r="J41" s="176">
        <f t="shared" si="5"/>
        <v>349.87</v>
      </c>
      <c r="K41" s="177">
        <f t="shared" si="6"/>
        <v>1482.5</v>
      </c>
      <c r="L41" s="176">
        <f t="shared" si="7"/>
        <v>1749.35</v>
      </c>
    </row>
    <row r="42" spans="1:12" s="395" customFormat="1" ht="15.75" customHeight="1">
      <c r="A42" s="805"/>
      <c r="B42" s="430" t="s">
        <v>241</v>
      </c>
      <c r="C42" s="431"/>
      <c r="D42" s="431" t="s">
        <v>190</v>
      </c>
      <c r="E42" s="460">
        <v>5</v>
      </c>
      <c r="F42" s="432" t="s">
        <v>188</v>
      </c>
      <c r="G42" s="403" t="s">
        <v>187</v>
      </c>
      <c r="H42" s="433">
        <v>402.5</v>
      </c>
      <c r="I42" s="77">
        <f t="shared" si="4"/>
        <v>402.5</v>
      </c>
      <c r="J42" s="78">
        <f t="shared" si="5"/>
        <v>474.95</v>
      </c>
      <c r="K42" s="79">
        <f>ROUND(E42*I42,2)</f>
        <v>2012.5</v>
      </c>
      <c r="L42" s="78">
        <f>K42*1.18</f>
        <v>2374.75</v>
      </c>
    </row>
    <row r="43" spans="1:12" s="395" customFormat="1" ht="15.75" customHeight="1">
      <c r="A43" s="803"/>
      <c r="B43" s="404" t="s">
        <v>242</v>
      </c>
      <c r="C43" s="533" t="s">
        <v>265</v>
      </c>
      <c r="D43" s="155" t="s">
        <v>190</v>
      </c>
      <c r="E43" s="406">
        <v>5</v>
      </c>
      <c r="F43" s="161" t="s">
        <v>188</v>
      </c>
      <c r="G43" s="407" t="s">
        <v>187</v>
      </c>
      <c r="H43" s="162">
        <v>499.5</v>
      </c>
      <c r="I43" s="163">
        <f t="shared" si="4"/>
        <v>499.5</v>
      </c>
      <c r="J43" s="164">
        <f t="shared" si="5"/>
        <v>589.41</v>
      </c>
      <c r="K43" s="165">
        <f t="shared" si="6"/>
        <v>2497.5</v>
      </c>
      <c r="L43" s="164">
        <f t="shared" si="7"/>
        <v>2947.0499999999997</v>
      </c>
    </row>
    <row r="44" spans="1:12" s="395" customFormat="1" ht="15.75" customHeight="1">
      <c r="A44" s="793" t="s">
        <v>231</v>
      </c>
      <c r="B44" s="408" t="s">
        <v>243</v>
      </c>
      <c r="C44" s="178" t="s">
        <v>263</v>
      </c>
      <c r="D44" s="178" t="s">
        <v>190</v>
      </c>
      <c r="E44" s="410">
        <v>5</v>
      </c>
      <c r="F44" s="184" t="s">
        <v>188</v>
      </c>
      <c r="G44" s="411" t="s">
        <v>187</v>
      </c>
      <c r="H44" s="185">
        <v>572.5</v>
      </c>
      <c r="I44" s="186">
        <f t="shared" si="4"/>
        <v>572.5</v>
      </c>
      <c r="J44" s="187">
        <f t="shared" si="5"/>
        <v>675.55</v>
      </c>
      <c r="K44" s="188">
        <f>ROUND(E44*I44,2)</f>
        <v>2862.5</v>
      </c>
      <c r="L44" s="187">
        <f>K44*1.18</f>
        <v>3377.75</v>
      </c>
    </row>
    <row r="45" spans="1:12" s="395" customFormat="1" ht="15.75" customHeight="1">
      <c r="A45" s="793"/>
      <c r="B45" s="412" t="s">
        <v>244</v>
      </c>
      <c r="C45" s="189" t="s">
        <v>264</v>
      </c>
      <c r="D45" s="189" t="s">
        <v>190</v>
      </c>
      <c r="E45" s="414">
        <v>5</v>
      </c>
      <c r="F45" s="195" t="s">
        <v>188</v>
      </c>
      <c r="G45" s="415" t="s">
        <v>187</v>
      </c>
      <c r="H45" s="196">
        <v>755</v>
      </c>
      <c r="I45" s="197">
        <f t="shared" si="4"/>
        <v>755</v>
      </c>
      <c r="J45" s="198">
        <f t="shared" si="5"/>
        <v>890.9</v>
      </c>
      <c r="K45" s="199">
        <f>ROUND(E45*I45,2)</f>
        <v>3775</v>
      </c>
      <c r="L45" s="198">
        <f>K45*1.18</f>
        <v>4454.5</v>
      </c>
    </row>
    <row r="46" spans="1:12" s="397" customFormat="1" ht="23.25" customHeight="1">
      <c r="A46" s="794" t="s">
        <v>266</v>
      </c>
      <c r="B46" s="795"/>
      <c r="C46" s="795"/>
      <c r="D46" s="795"/>
      <c r="E46" s="795"/>
      <c r="F46" s="795"/>
      <c r="G46" s="795"/>
      <c r="H46" s="795"/>
      <c r="I46" s="795"/>
      <c r="J46" s="795"/>
      <c r="K46" s="795"/>
      <c r="L46" s="796"/>
    </row>
    <row r="47" spans="1:13" s="395" customFormat="1" ht="15.75" customHeight="1">
      <c r="A47" s="793" t="s">
        <v>267</v>
      </c>
      <c r="B47" s="408" t="s">
        <v>355</v>
      </c>
      <c r="C47" s="409" t="s">
        <v>268</v>
      </c>
      <c r="D47" s="178" t="s">
        <v>189</v>
      </c>
      <c r="E47" s="410">
        <v>4000</v>
      </c>
      <c r="F47" s="184" t="s">
        <v>89</v>
      </c>
      <c r="G47" s="411" t="s">
        <v>187</v>
      </c>
      <c r="H47" s="185">
        <v>0.39</v>
      </c>
      <c r="I47" s="186">
        <f t="shared" si="4"/>
        <v>0.39</v>
      </c>
      <c r="J47" s="187">
        <f t="shared" si="5"/>
        <v>0.46</v>
      </c>
      <c r="K47" s="188">
        <f aca="true" t="shared" si="8" ref="K47:K56">ROUND(E47*I47,2)</f>
        <v>1560</v>
      </c>
      <c r="L47" s="187">
        <f aca="true" t="shared" si="9" ref="L47:L56">K47*1.18</f>
        <v>1840.8</v>
      </c>
      <c r="M47" s="402"/>
    </row>
    <row r="48" spans="1:13" s="395" customFormat="1" ht="15.75" customHeight="1">
      <c r="A48" s="793"/>
      <c r="B48" s="398" t="s">
        <v>356</v>
      </c>
      <c r="C48" s="399" t="s">
        <v>269</v>
      </c>
      <c r="D48" s="69" t="s">
        <v>189</v>
      </c>
      <c r="E48" s="400">
        <v>2600</v>
      </c>
      <c r="F48" s="75" t="s">
        <v>89</v>
      </c>
      <c r="G48" s="403" t="s">
        <v>187</v>
      </c>
      <c r="H48" s="76">
        <v>0.4</v>
      </c>
      <c r="I48" s="77">
        <f t="shared" si="4"/>
        <v>0.4</v>
      </c>
      <c r="J48" s="78">
        <f t="shared" si="5"/>
        <v>0.47</v>
      </c>
      <c r="K48" s="79">
        <f t="shared" si="8"/>
        <v>1040</v>
      </c>
      <c r="L48" s="78">
        <f t="shared" si="9"/>
        <v>1227.2</v>
      </c>
      <c r="M48" s="402"/>
    </row>
    <row r="49" spans="1:13" s="395" customFormat="1" ht="15.75" customHeight="1">
      <c r="A49" s="793"/>
      <c r="B49" s="404" t="s">
        <v>357</v>
      </c>
      <c r="C49" s="405" t="s">
        <v>270</v>
      </c>
      <c r="D49" s="155" t="s">
        <v>189</v>
      </c>
      <c r="E49" s="406">
        <v>2000</v>
      </c>
      <c r="F49" s="161" t="s">
        <v>89</v>
      </c>
      <c r="G49" s="403" t="s">
        <v>187</v>
      </c>
      <c r="H49" s="162">
        <v>0.43</v>
      </c>
      <c r="I49" s="77">
        <f t="shared" si="4"/>
        <v>0.43</v>
      </c>
      <c r="J49" s="78">
        <f t="shared" si="5"/>
        <v>0.51</v>
      </c>
      <c r="K49" s="79">
        <f t="shared" si="8"/>
        <v>860</v>
      </c>
      <c r="L49" s="78">
        <f t="shared" si="9"/>
        <v>1014.8</v>
      </c>
      <c r="M49" s="402"/>
    </row>
    <row r="50" spans="1:13" s="395" customFormat="1" ht="15.75" customHeight="1">
      <c r="A50" s="793"/>
      <c r="B50" s="404" t="s">
        <v>358</v>
      </c>
      <c r="C50" s="405" t="s">
        <v>271</v>
      </c>
      <c r="D50" s="155" t="s">
        <v>189</v>
      </c>
      <c r="E50" s="406">
        <v>1200</v>
      </c>
      <c r="F50" s="161" t="s">
        <v>89</v>
      </c>
      <c r="G50" s="403" t="s">
        <v>187</v>
      </c>
      <c r="H50" s="162">
        <v>0.54</v>
      </c>
      <c r="I50" s="77">
        <f>ROUND(H50*(1-$L$9),2)</f>
        <v>0.54</v>
      </c>
      <c r="J50" s="78">
        <f>ROUND(I50*1.18,2)</f>
        <v>0.64</v>
      </c>
      <c r="K50" s="79">
        <f t="shared" si="8"/>
        <v>648</v>
      </c>
      <c r="L50" s="78">
        <f t="shared" si="9"/>
        <v>764.64</v>
      </c>
      <c r="M50" s="402"/>
    </row>
    <row r="51" spans="1:13" s="395" customFormat="1" ht="15.75" customHeight="1">
      <c r="A51" s="793"/>
      <c r="B51" s="404" t="s">
        <v>359</v>
      </c>
      <c r="C51" s="405" t="s">
        <v>272</v>
      </c>
      <c r="D51" s="155" t="s">
        <v>189</v>
      </c>
      <c r="E51" s="406">
        <v>1200</v>
      </c>
      <c r="F51" s="161" t="s">
        <v>89</v>
      </c>
      <c r="G51" s="403" t="s">
        <v>187</v>
      </c>
      <c r="H51" s="162">
        <v>0.64</v>
      </c>
      <c r="I51" s="77">
        <f>ROUND(H51*(1-$L$9),2)</f>
        <v>0.64</v>
      </c>
      <c r="J51" s="78">
        <f>ROUND(I51*1.18,2)</f>
        <v>0.76</v>
      </c>
      <c r="K51" s="79">
        <f t="shared" si="8"/>
        <v>768</v>
      </c>
      <c r="L51" s="78">
        <f t="shared" si="9"/>
        <v>906.24</v>
      </c>
      <c r="M51" s="402"/>
    </row>
    <row r="52" spans="1:13" s="395" customFormat="1" ht="15.75" customHeight="1">
      <c r="A52" s="793"/>
      <c r="B52" s="404" t="s">
        <v>360</v>
      </c>
      <c r="C52" s="405" t="s">
        <v>273</v>
      </c>
      <c r="D52" s="155" t="s">
        <v>189</v>
      </c>
      <c r="E52" s="406">
        <v>1300</v>
      </c>
      <c r="F52" s="161" t="s">
        <v>89</v>
      </c>
      <c r="G52" s="403" t="s">
        <v>187</v>
      </c>
      <c r="H52" s="162">
        <v>0.77</v>
      </c>
      <c r="I52" s="77">
        <f>ROUND(H52*(1-$L$9),2)</f>
        <v>0.77</v>
      </c>
      <c r="J52" s="78">
        <f>ROUND(I52*1.18,2)</f>
        <v>0.91</v>
      </c>
      <c r="K52" s="79">
        <f t="shared" si="8"/>
        <v>1001</v>
      </c>
      <c r="L52" s="78">
        <f t="shared" si="9"/>
        <v>1181.1799999999998</v>
      </c>
      <c r="M52" s="402"/>
    </row>
    <row r="53" spans="1:13" s="395" customFormat="1" ht="15.75" customHeight="1">
      <c r="A53" s="793"/>
      <c r="B53" s="404" t="s">
        <v>361</v>
      </c>
      <c r="C53" s="405" t="s">
        <v>311</v>
      </c>
      <c r="D53" s="155" t="s">
        <v>189</v>
      </c>
      <c r="E53" s="406">
        <v>1200</v>
      </c>
      <c r="F53" s="161" t="s">
        <v>89</v>
      </c>
      <c r="G53" s="403" t="s">
        <v>187</v>
      </c>
      <c r="H53" s="162">
        <v>0.9400000000000001</v>
      </c>
      <c r="I53" s="77">
        <f>ROUND(H53*(1-$L$9),2)</f>
        <v>0.94</v>
      </c>
      <c r="J53" s="78">
        <f>ROUND(I53*1.18,2)</f>
        <v>1.11</v>
      </c>
      <c r="K53" s="79">
        <f t="shared" si="8"/>
        <v>1128</v>
      </c>
      <c r="L53" s="78">
        <f t="shared" si="9"/>
        <v>1331.04</v>
      </c>
      <c r="M53" s="402"/>
    </row>
    <row r="54" spans="1:13" s="395" customFormat="1" ht="15.75" customHeight="1">
      <c r="A54" s="793"/>
      <c r="B54" s="404" t="s">
        <v>362</v>
      </c>
      <c r="C54" s="405" t="s">
        <v>312</v>
      </c>
      <c r="D54" s="155" t="s">
        <v>189</v>
      </c>
      <c r="E54" s="406">
        <v>1100</v>
      </c>
      <c r="F54" s="161" t="s">
        <v>89</v>
      </c>
      <c r="G54" s="403" t="s">
        <v>187</v>
      </c>
      <c r="H54" s="162">
        <v>1.11</v>
      </c>
      <c r="I54" s="77">
        <f t="shared" si="4"/>
        <v>1.11</v>
      </c>
      <c r="J54" s="78">
        <f t="shared" si="5"/>
        <v>1.31</v>
      </c>
      <c r="K54" s="79">
        <f t="shared" si="8"/>
        <v>1221</v>
      </c>
      <c r="L54" s="78">
        <f t="shared" si="9"/>
        <v>1440.78</v>
      </c>
      <c r="M54" s="402"/>
    </row>
    <row r="55" spans="1:13" s="395" customFormat="1" ht="15.75" customHeight="1">
      <c r="A55" s="793"/>
      <c r="B55" s="404" t="s">
        <v>363</v>
      </c>
      <c r="C55" s="405" t="s">
        <v>313</v>
      </c>
      <c r="D55" s="155" t="s">
        <v>189</v>
      </c>
      <c r="E55" s="406">
        <v>950</v>
      </c>
      <c r="F55" s="161" t="s">
        <v>89</v>
      </c>
      <c r="G55" s="403" t="s">
        <v>187</v>
      </c>
      <c r="H55" s="162">
        <v>1.42</v>
      </c>
      <c r="I55" s="77">
        <f t="shared" si="4"/>
        <v>1.42</v>
      </c>
      <c r="J55" s="78">
        <f t="shared" si="5"/>
        <v>1.68</v>
      </c>
      <c r="K55" s="79">
        <f t="shared" si="8"/>
        <v>1349</v>
      </c>
      <c r="L55" s="78">
        <f t="shared" si="9"/>
        <v>1591.82</v>
      </c>
      <c r="M55" s="402"/>
    </row>
    <row r="56" spans="1:13" s="395" customFormat="1" ht="15.75" customHeight="1">
      <c r="A56" s="793"/>
      <c r="B56" s="412" t="s">
        <v>364</v>
      </c>
      <c r="C56" s="413" t="s">
        <v>314</v>
      </c>
      <c r="D56" s="189" t="s">
        <v>189</v>
      </c>
      <c r="E56" s="414">
        <v>800</v>
      </c>
      <c r="F56" s="195" t="s">
        <v>89</v>
      </c>
      <c r="G56" s="415" t="s">
        <v>187</v>
      </c>
      <c r="H56" s="196">
        <v>2.1599999999999997</v>
      </c>
      <c r="I56" s="197">
        <f t="shared" si="4"/>
        <v>2.16</v>
      </c>
      <c r="J56" s="198">
        <f t="shared" si="5"/>
        <v>2.55</v>
      </c>
      <c r="K56" s="199">
        <f t="shared" si="8"/>
        <v>1728</v>
      </c>
      <c r="L56" s="198">
        <f t="shared" si="9"/>
        <v>2039.04</v>
      </c>
      <c r="M56" s="402"/>
    </row>
    <row r="57" spans="1:13" s="395" customFormat="1" ht="15.75" customHeight="1">
      <c r="A57" s="793" t="s">
        <v>274</v>
      </c>
      <c r="B57" s="408" t="s">
        <v>365</v>
      </c>
      <c r="C57" s="409" t="s">
        <v>277</v>
      </c>
      <c r="D57" s="178" t="s">
        <v>189</v>
      </c>
      <c r="E57" s="410">
        <v>3500</v>
      </c>
      <c r="F57" s="184" t="s">
        <v>89</v>
      </c>
      <c r="G57" s="411" t="s">
        <v>187</v>
      </c>
      <c r="H57" s="185">
        <v>0.45</v>
      </c>
      <c r="I57" s="186">
        <f aca="true" t="shared" si="10" ref="I57:I65">ROUND(H57*(1-$L$9),2)</f>
        <v>0.45</v>
      </c>
      <c r="J57" s="187">
        <f aca="true" t="shared" si="11" ref="J57:J65">ROUND(I57*1.18,2)</f>
        <v>0.53</v>
      </c>
      <c r="K57" s="188">
        <f aca="true" t="shared" si="12" ref="K57:K65">ROUND(E57*I57,2)</f>
        <v>1575</v>
      </c>
      <c r="L57" s="187">
        <f aca="true" t="shared" si="13" ref="L57:L65">K57*1.18</f>
        <v>1858.5</v>
      </c>
      <c r="M57" s="402"/>
    </row>
    <row r="58" spans="1:13" s="395" customFormat="1" ht="15.75" customHeight="1">
      <c r="A58" s="793"/>
      <c r="B58" s="398" t="s">
        <v>366</v>
      </c>
      <c r="C58" s="399" t="s">
        <v>315</v>
      </c>
      <c r="D58" s="69" t="s">
        <v>189</v>
      </c>
      <c r="E58" s="400">
        <v>1800</v>
      </c>
      <c r="F58" s="75" t="s">
        <v>89</v>
      </c>
      <c r="G58" s="403" t="s">
        <v>187</v>
      </c>
      <c r="H58" s="76">
        <v>0.51</v>
      </c>
      <c r="I58" s="77">
        <f t="shared" si="10"/>
        <v>0.51</v>
      </c>
      <c r="J58" s="78">
        <f t="shared" si="11"/>
        <v>0.6</v>
      </c>
      <c r="K58" s="79">
        <f t="shared" si="12"/>
        <v>918</v>
      </c>
      <c r="L58" s="78">
        <f t="shared" si="13"/>
        <v>1083.24</v>
      </c>
      <c r="M58" s="402"/>
    </row>
    <row r="59" spans="1:13" s="395" customFormat="1" ht="15.75" customHeight="1">
      <c r="A59" s="793"/>
      <c r="B59" s="404" t="s">
        <v>367</v>
      </c>
      <c r="C59" s="405" t="s">
        <v>316</v>
      </c>
      <c r="D59" s="155" t="s">
        <v>189</v>
      </c>
      <c r="E59" s="406">
        <v>1200</v>
      </c>
      <c r="F59" s="161" t="s">
        <v>89</v>
      </c>
      <c r="G59" s="403" t="s">
        <v>187</v>
      </c>
      <c r="H59" s="162">
        <v>0.54</v>
      </c>
      <c r="I59" s="77">
        <f t="shared" si="10"/>
        <v>0.54</v>
      </c>
      <c r="J59" s="78">
        <f t="shared" si="11"/>
        <v>0.64</v>
      </c>
      <c r="K59" s="79">
        <f t="shared" si="12"/>
        <v>648</v>
      </c>
      <c r="L59" s="78">
        <f t="shared" si="13"/>
        <v>764.64</v>
      </c>
      <c r="M59" s="402"/>
    </row>
    <row r="60" spans="1:13" s="395" customFormat="1" ht="15.75" customHeight="1">
      <c r="A60" s="793"/>
      <c r="B60" s="404" t="s">
        <v>368</v>
      </c>
      <c r="C60" s="534" t="s">
        <v>317</v>
      </c>
      <c r="D60" s="155" t="s">
        <v>189</v>
      </c>
      <c r="E60" s="406">
        <v>1200</v>
      </c>
      <c r="F60" s="161" t="s">
        <v>89</v>
      </c>
      <c r="G60" s="403" t="s">
        <v>187</v>
      </c>
      <c r="H60" s="162">
        <v>0.68</v>
      </c>
      <c r="I60" s="77">
        <f t="shared" si="10"/>
        <v>0.68</v>
      </c>
      <c r="J60" s="78">
        <f t="shared" si="11"/>
        <v>0.8</v>
      </c>
      <c r="K60" s="79">
        <f t="shared" si="12"/>
        <v>816</v>
      </c>
      <c r="L60" s="78">
        <f t="shared" si="13"/>
        <v>962.88</v>
      </c>
      <c r="M60" s="402"/>
    </row>
    <row r="61" spans="1:13" s="395" customFormat="1" ht="15.75" customHeight="1">
      <c r="A61" s="793"/>
      <c r="B61" s="404" t="s">
        <v>369</v>
      </c>
      <c r="C61" s="405" t="s">
        <v>318</v>
      </c>
      <c r="D61" s="155" t="s">
        <v>189</v>
      </c>
      <c r="E61" s="406">
        <v>1000</v>
      </c>
      <c r="F61" s="161" t="s">
        <v>89</v>
      </c>
      <c r="G61" s="403" t="s">
        <v>187</v>
      </c>
      <c r="H61" s="162">
        <v>0.79</v>
      </c>
      <c r="I61" s="77">
        <f t="shared" si="10"/>
        <v>0.79</v>
      </c>
      <c r="J61" s="78">
        <f t="shared" si="11"/>
        <v>0.93</v>
      </c>
      <c r="K61" s="79">
        <f t="shared" si="12"/>
        <v>790</v>
      </c>
      <c r="L61" s="78">
        <f t="shared" si="13"/>
        <v>932.1999999999999</v>
      </c>
      <c r="M61" s="402"/>
    </row>
    <row r="62" spans="1:13" s="395" customFormat="1" ht="15.75" customHeight="1">
      <c r="A62" s="793"/>
      <c r="B62" s="404" t="s">
        <v>370</v>
      </c>
      <c r="C62" s="405" t="s">
        <v>319</v>
      </c>
      <c r="D62" s="155" t="s">
        <v>189</v>
      </c>
      <c r="E62" s="406">
        <v>1200</v>
      </c>
      <c r="F62" s="161" t="s">
        <v>89</v>
      </c>
      <c r="G62" s="403" t="s">
        <v>187</v>
      </c>
      <c r="H62" s="162">
        <v>0.93</v>
      </c>
      <c r="I62" s="77">
        <f t="shared" si="10"/>
        <v>0.93</v>
      </c>
      <c r="J62" s="78">
        <f t="shared" si="11"/>
        <v>1.1</v>
      </c>
      <c r="K62" s="79">
        <f t="shared" si="12"/>
        <v>1116</v>
      </c>
      <c r="L62" s="78">
        <f t="shared" si="13"/>
        <v>1316.8799999999999</v>
      </c>
      <c r="M62" s="402"/>
    </row>
    <row r="63" spans="1:13" s="395" customFormat="1" ht="15.75" customHeight="1">
      <c r="A63" s="793"/>
      <c r="B63" s="404" t="s">
        <v>371</v>
      </c>
      <c r="C63" s="405" t="s">
        <v>276</v>
      </c>
      <c r="D63" s="155" t="s">
        <v>189</v>
      </c>
      <c r="E63" s="406">
        <v>1000</v>
      </c>
      <c r="F63" s="161" t="s">
        <v>89</v>
      </c>
      <c r="G63" s="403" t="s">
        <v>187</v>
      </c>
      <c r="H63" s="162">
        <v>1.08</v>
      </c>
      <c r="I63" s="77">
        <f t="shared" si="10"/>
        <v>1.08</v>
      </c>
      <c r="J63" s="78">
        <f t="shared" si="11"/>
        <v>1.27</v>
      </c>
      <c r="K63" s="79">
        <f t="shared" si="12"/>
        <v>1080</v>
      </c>
      <c r="L63" s="78">
        <f t="shared" si="13"/>
        <v>1274.3999999999999</v>
      </c>
      <c r="M63" s="402"/>
    </row>
    <row r="64" spans="1:13" s="395" customFormat="1" ht="15.75" customHeight="1">
      <c r="A64" s="793"/>
      <c r="B64" s="404" t="s">
        <v>372</v>
      </c>
      <c r="C64" s="405" t="s">
        <v>275</v>
      </c>
      <c r="D64" s="155" t="s">
        <v>189</v>
      </c>
      <c r="E64" s="406">
        <v>1000</v>
      </c>
      <c r="F64" s="161" t="s">
        <v>89</v>
      </c>
      <c r="G64" s="403" t="s">
        <v>187</v>
      </c>
      <c r="H64" s="162">
        <v>1.19</v>
      </c>
      <c r="I64" s="77">
        <f t="shared" si="10"/>
        <v>1.19</v>
      </c>
      <c r="J64" s="78">
        <f t="shared" si="11"/>
        <v>1.4</v>
      </c>
      <c r="K64" s="79">
        <f t="shared" si="12"/>
        <v>1190</v>
      </c>
      <c r="L64" s="78">
        <f t="shared" si="13"/>
        <v>1404.1999999999998</v>
      </c>
      <c r="M64" s="402"/>
    </row>
    <row r="65" spans="1:13" s="395" customFormat="1" ht="15.75" customHeight="1">
      <c r="A65" s="793"/>
      <c r="B65" s="412" t="s">
        <v>373</v>
      </c>
      <c r="C65" s="413" t="s">
        <v>320</v>
      </c>
      <c r="D65" s="189" t="s">
        <v>189</v>
      </c>
      <c r="E65" s="414">
        <v>1000</v>
      </c>
      <c r="F65" s="195" t="s">
        <v>89</v>
      </c>
      <c r="G65" s="415" t="s">
        <v>187</v>
      </c>
      <c r="H65" s="196">
        <v>1.33</v>
      </c>
      <c r="I65" s="197">
        <f t="shared" si="10"/>
        <v>1.33</v>
      </c>
      <c r="J65" s="198">
        <f t="shared" si="11"/>
        <v>1.57</v>
      </c>
      <c r="K65" s="199">
        <f t="shared" si="12"/>
        <v>1330</v>
      </c>
      <c r="L65" s="198">
        <f t="shared" si="13"/>
        <v>1569.3999999999999</v>
      </c>
      <c r="M65" s="402"/>
    </row>
    <row r="66" spans="1:13" s="395" customFormat="1" ht="31.5" customHeight="1">
      <c r="A66" s="532" t="s">
        <v>278</v>
      </c>
      <c r="B66" s="408" t="s">
        <v>279</v>
      </c>
      <c r="C66" s="409" t="s">
        <v>280</v>
      </c>
      <c r="D66" s="178" t="s">
        <v>189</v>
      </c>
      <c r="E66" s="410">
        <v>650</v>
      </c>
      <c r="F66" s="184" t="s">
        <v>89</v>
      </c>
      <c r="G66" s="411" t="s">
        <v>187</v>
      </c>
      <c r="H66" s="185">
        <v>2</v>
      </c>
      <c r="I66" s="186">
        <f t="shared" si="4"/>
        <v>2</v>
      </c>
      <c r="J66" s="187">
        <f t="shared" si="5"/>
        <v>2.36</v>
      </c>
      <c r="K66" s="188">
        <f>ROUND(E66*I66,2)</f>
        <v>1300</v>
      </c>
      <c r="L66" s="187">
        <f>K66*1.18</f>
        <v>1534</v>
      </c>
      <c r="M66" s="402"/>
    </row>
    <row r="67" spans="1:13" s="395" customFormat="1" ht="15.75" customHeight="1">
      <c r="A67" s="793" t="s">
        <v>309</v>
      </c>
      <c r="B67" s="408" t="s">
        <v>281</v>
      </c>
      <c r="C67" s="409" t="s">
        <v>321</v>
      </c>
      <c r="D67" s="178" t="s">
        <v>189</v>
      </c>
      <c r="E67" s="410">
        <v>1000</v>
      </c>
      <c r="F67" s="184" t="s">
        <v>89</v>
      </c>
      <c r="G67" s="411" t="s">
        <v>187</v>
      </c>
      <c r="H67" s="185">
        <v>2.8699999999999997</v>
      </c>
      <c r="I67" s="186">
        <f aca="true" t="shared" si="14" ref="I67:I75">ROUND(H67*(1-$L$9),2)</f>
        <v>2.87</v>
      </c>
      <c r="J67" s="187">
        <f aca="true" t="shared" si="15" ref="J67:J75">ROUND(I67*1.18,2)</f>
        <v>3.39</v>
      </c>
      <c r="K67" s="188">
        <f aca="true" t="shared" si="16" ref="K67:K75">ROUND(E67*I67,2)</f>
        <v>2870</v>
      </c>
      <c r="L67" s="187">
        <f aca="true" t="shared" si="17" ref="L67:L75">K67*1.18</f>
        <v>3386.6</v>
      </c>
      <c r="M67" s="402"/>
    </row>
    <row r="68" spans="1:13" s="395" customFormat="1" ht="15.75" customHeight="1">
      <c r="A68" s="793"/>
      <c r="B68" s="398" t="s">
        <v>282</v>
      </c>
      <c r="C68" s="399" t="s">
        <v>308</v>
      </c>
      <c r="D68" s="69" t="s">
        <v>189</v>
      </c>
      <c r="E68" s="400">
        <v>1000</v>
      </c>
      <c r="F68" s="75" t="s">
        <v>89</v>
      </c>
      <c r="G68" s="403" t="s">
        <v>187</v>
      </c>
      <c r="H68" s="76">
        <v>2.94</v>
      </c>
      <c r="I68" s="77">
        <f t="shared" si="14"/>
        <v>2.94</v>
      </c>
      <c r="J68" s="78">
        <f t="shared" si="15"/>
        <v>3.47</v>
      </c>
      <c r="K68" s="79">
        <f t="shared" si="16"/>
        <v>2940</v>
      </c>
      <c r="L68" s="78">
        <f t="shared" si="17"/>
        <v>3469.2</v>
      </c>
      <c r="M68" s="402"/>
    </row>
    <row r="69" spans="1:13" s="395" customFormat="1" ht="15.75" customHeight="1">
      <c r="A69" s="793"/>
      <c r="B69" s="404" t="s">
        <v>283</v>
      </c>
      <c r="C69" s="405" t="s">
        <v>322</v>
      </c>
      <c r="D69" s="155" t="s">
        <v>189</v>
      </c>
      <c r="E69" s="406">
        <v>900</v>
      </c>
      <c r="F69" s="161" t="s">
        <v>89</v>
      </c>
      <c r="G69" s="403" t="s">
        <v>187</v>
      </c>
      <c r="H69" s="162">
        <v>3.1599999999999997</v>
      </c>
      <c r="I69" s="77">
        <f t="shared" si="14"/>
        <v>3.16</v>
      </c>
      <c r="J69" s="78">
        <f t="shared" si="15"/>
        <v>3.73</v>
      </c>
      <c r="K69" s="79">
        <f t="shared" si="16"/>
        <v>2844</v>
      </c>
      <c r="L69" s="78">
        <f t="shared" si="17"/>
        <v>3355.9199999999996</v>
      </c>
      <c r="M69" s="402"/>
    </row>
    <row r="70" spans="1:13" s="395" customFormat="1" ht="15.75" customHeight="1">
      <c r="A70" s="793"/>
      <c r="B70" s="404" t="s">
        <v>284</v>
      </c>
      <c r="C70" s="405" t="s">
        <v>323</v>
      </c>
      <c r="D70" s="155" t="s">
        <v>189</v>
      </c>
      <c r="E70" s="406">
        <v>750</v>
      </c>
      <c r="F70" s="161" t="s">
        <v>89</v>
      </c>
      <c r="G70" s="403" t="s">
        <v>187</v>
      </c>
      <c r="H70" s="162">
        <v>3.3899999999999997</v>
      </c>
      <c r="I70" s="77">
        <f t="shared" si="14"/>
        <v>3.39</v>
      </c>
      <c r="J70" s="78">
        <f t="shared" si="15"/>
        <v>4</v>
      </c>
      <c r="K70" s="79">
        <f t="shared" si="16"/>
        <v>2542.5</v>
      </c>
      <c r="L70" s="78">
        <f t="shared" si="17"/>
        <v>3000.1499999999996</v>
      </c>
      <c r="M70" s="402"/>
    </row>
    <row r="71" spans="1:13" s="395" customFormat="1" ht="15.75" customHeight="1">
      <c r="A71" s="793"/>
      <c r="B71" s="404" t="s">
        <v>285</v>
      </c>
      <c r="C71" s="405" t="s">
        <v>324</v>
      </c>
      <c r="D71" s="155" t="s">
        <v>189</v>
      </c>
      <c r="E71" s="406">
        <v>600</v>
      </c>
      <c r="F71" s="161" t="s">
        <v>89</v>
      </c>
      <c r="G71" s="403" t="s">
        <v>187</v>
      </c>
      <c r="H71" s="162">
        <v>3.78</v>
      </c>
      <c r="I71" s="77">
        <f t="shared" si="14"/>
        <v>3.78</v>
      </c>
      <c r="J71" s="78">
        <f t="shared" si="15"/>
        <v>4.46</v>
      </c>
      <c r="K71" s="79">
        <f t="shared" si="16"/>
        <v>2268</v>
      </c>
      <c r="L71" s="78">
        <f t="shared" si="17"/>
        <v>2676.24</v>
      </c>
      <c r="M71" s="402"/>
    </row>
    <row r="72" spans="1:13" s="395" customFormat="1" ht="15.75" customHeight="1">
      <c r="A72" s="793"/>
      <c r="B72" s="404" t="s">
        <v>286</v>
      </c>
      <c r="C72" s="405"/>
      <c r="D72" s="155" t="s">
        <v>189</v>
      </c>
      <c r="E72" s="406">
        <v>500</v>
      </c>
      <c r="F72" s="161" t="s">
        <v>89</v>
      </c>
      <c r="G72" s="403" t="s">
        <v>187</v>
      </c>
      <c r="H72" s="162">
        <v>4.09</v>
      </c>
      <c r="I72" s="77">
        <f t="shared" si="14"/>
        <v>4.09</v>
      </c>
      <c r="J72" s="78">
        <f t="shared" si="15"/>
        <v>4.83</v>
      </c>
      <c r="K72" s="79">
        <f t="shared" si="16"/>
        <v>2045</v>
      </c>
      <c r="L72" s="78">
        <f t="shared" si="17"/>
        <v>2413.1</v>
      </c>
      <c r="M72" s="402"/>
    </row>
    <row r="73" spans="1:13" s="395" customFormat="1" ht="15.75" customHeight="1">
      <c r="A73" s="793"/>
      <c r="B73" s="404" t="s">
        <v>287</v>
      </c>
      <c r="C73" s="405" t="s">
        <v>325</v>
      </c>
      <c r="D73" s="155" t="s">
        <v>189</v>
      </c>
      <c r="E73" s="406">
        <v>500</v>
      </c>
      <c r="F73" s="161" t="s">
        <v>89</v>
      </c>
      <c r="G73" s="403" t="s">
        <v>187</v>
      </c>
      <c r="H73" s="162">
        <v>4.529999999999999</v>
      </c>
      <c r="I73" s="77">
        <f t="shared" si="14"/>
        <v>4.53</v>
      </c>
      <c r="J73" s="78">
        <f t="shared" si="15"/>
        <v>5.35</v>
      </c>
      <c r="K73" s="79">
        <f t="shared" si="16"/>
        <v>2265</v>
      </c>
      <c r="L73" s="78">
        <f t="shared" si="17"/>
        <v>2672.7</v>
      </c>
      <c r="M73" s="402"/>
    </row>
    <row r="74" spans="1:13" s="395" customFormat="1" ht="15.75" customHeight="1">
      <c r="A74" s="793"/>
      <c r="B74" s="404" t="s">
        <v>288</v>
      </c>
      <c r="C74" s="405"/>
      <c r="D74" s="155" t="s">
        <v>189</v>
      </c>
      <c r="E74" s="406">
        <v>400</v>
      </c>
      <c r="F74" s="161" t="s">
        <v>89</v>
      </c>
      <c r="G74" s="403" t="s">
        <v>187</v>
      </c>
      <c r="H74" s="162">
        <v>4.95</v>
      </c>
      <c r="I74" s="77">
        <f t="shared" si="14"/>
        <v>4.95</v>
      </c>
      <c r="J74" s="78">
        <f t="shared" si="15"/>
        <v>5.84</v>
      </c>
      <c r="K74" s="79">
        <f t="shared" si="16"/>
        <v>1980</v>
      </c>
      <c r="L74" s="78">
        <f t="shared" si="17"/>
        <v>2336.4</v>
      </c>
      <c r="M74" s="402"/>
    </row>
    <row r="75" spans="1:13" s="395" customFormat="1" ht="15.75" customHeight="1">
      <c r="A75" s="793"/>
      <c r="B75" s="412" t="s">
        <v>289</v>
      </c>
      <c r="C75" s="413"/>
      <c r="D75" s="189" t="s">
        <v>189</v>
      </c>
      <c r="E75" s="414">
        <v>400</v>
      </c>
      <c r="F75" s="195" t="s">
        <v>89</v>
      </c>
      <c r="G75" s="415" t="s">
        <v>187</v>
      </c>
      <c r="H75" s="196">
        <v>5.27</v>
      </c>
      <c r="I75" s="197">
        <f t="shared" si="14"/>
        <v>5.27</v>
      </c>
      <c r="J75" s="198">
        <f t="shared" si="15"/>
        <v>6.22</v>
      </c>
      <c r="K75" s="199">
        <f t="shared" si="16"/>
        <v>2108</v>
      </c>
      <c r="L75" s="198">
        <f t="shared" si="17"/>
        <v>2487.44</v>
      </c>
      <c r="M75" s="402"/>
    </row>
    <row r="76" spans="1:13" s="395" customFormat="1" ht="15.75" customHeight="1">
      <c r="A76" s="793" t="s">
        <v>310</v>
      </c>
      <c r="B76" s="408" t="s">
        <v>290</v>
      </c>
      <c r="C76" s="409" t="s">
        <v>299</v>
      </c>
      <c r="D76" s="178" t="s">
        <v>189</v>
      </c>
      <c r="E76" s="410">
        <v>1000</v>
      </c>
      <c r="F76" s="184" t="s">
        <v>89</v>
      </c>
      <c r="G76" s="411" t="s">
        <v>187</v>
      </c>
      <c r="H76" s="185">
        <v>3.8499999999999996</v>
      </c>
      <c r="I76" s="186">
        <f aca="true" t="shared" si="18" ref="I76:I84">ROUND(H76*(1-$L$9),2)</f>
        <v>3.85</v>
      </c>
      <c r="J76" s="187">
        <f aca="true" t="shared" si="19" ref="J76:J84">ROUND(I76*1.18,2)</f>
        <v>4.54</v>
      </c>
      <c r="K76" s="188">
        <f aca="true" t="shared" si="20" ref="K76:K84">ROUND(E76*I76,2)</f>
        <v>3850</v>
      </c>
      <c r="L76" s="187">
        <f aca="true" t="shared" si="21" ref="L76:L84">K76*1.18</f>
        <v>4543</v>
      </c>
      <c r="M76" s="402"/>
    </row>
    <row r="77" spans="1:13" s="395" customFormat="1" ht="15.75" customHeight="1">
      <c r="A77" s="793"/>
      <c r="B77" s="398" t="s">
        <v>291</v>
      </c>
      <c r="C77" s="399" t="s">
        <v>300</v>
      </c>
      <c r="D77" s="69" t="s">
        <v>189</v>
      </c>
      <c r="E77" s="400">
        <v>1000</v>
      </c>
      <c r="F77" s="75" t="s">
        <v>89</v>
      </c>
      <c r="G77" s="403" t="s">
        <v>187</v>
      </c>
      <c r="H77" s="76">
        <v>4.04</v>
      </c>
      <c r="I77" s="77">
        <f t="shared" si="18"/>
        <v>4.04</v>
      </c>
      <c r="J77" s="78">
        <f t="shared" si="19"/>
        <v>4.77</v>
      </c>
      <c r="K77" s="79">
        <f t="shared" si="20"/>
        <v>4040</v>
      </c>
      <c r="L77" s="78">
        <f t="shared" si="21"/>
        <v>4767.2</v>
      </c>
      <c r="M77" s="402"/>
    </row>
    <row r="78" spans="1:13" s="395" customFormat="1" ht="15.75" customHeight="1">
      <c r="A78" s="793"/>
      <c r="B78" s="404" t="s">
        <v>292</v>
      </c>
      <c r="C78" s="405" t="s">
        <v>301</v>
      </c>
      <c r="D78" s="155" t="s">
        <v>189</v>
      </c>
      <c r="E78" s="406">
        <v>900</v>
      </c>
      <c r="F78" s="161" t="s">
        <v>89</v>
      </c>
      <c r="G78" s="403" t="s">
        <v>187</v>
      </c>
      <c r="H78" s="162">
        <v>4.21</v>
      </c>
      <c r="I78" s="77">
        <f t="shared" si="18"/>
        <v>4.21</v>
      </c>
      <c r="J78" s="78">
        <f t="shared" si="19"/>
        <v>4.97</v>
      </c>
      <c r="K78" s="79">
        <f t="shared" si="20"/>
        <v>3789</v>
      </c>
      <c r="L78" s="78">
        <f t="shared" si="21"/>
        <v>4471.0199999999995</v>
      </c>
      <c r="M78" s="402"/>
    </row>
    <row r="79" spans="1:13" s="395" customFormat="1" ht="15.75" customHeight="1">
      <c r="A79" s="793"/>
      <c r="B79" s="404" t="s">
        <v>293</v>
      </c>
      <c r="C79" s="405" t="s">
        <v>302</v>
      </c>
      <c r="D79" s="155" t="s">
        <v>189</v>
      </c>
      <c r="E79" s="406">
        <v>750</v>
      </c>
      <c r="F79" s="161" t="s">
        <v>89</v>
      </c>
      <c r="G79" s="403" t="s">
        <v>187</v>
      </c>
      <c r="H79" s="162">
        <v>4.42</v>
      </c>
      <c r="I79" s="77">
        <f t="shared" si="18"/>
        <v>4.42</v>
      </c>
      <c r="J79" s="78">
        <f t="shared" si="19"/>
        <v>5.22</v>
      </c>
      <c r="K79" s="79">
        <f t="shared" si="20"/>
        <v>3315</v>
      </c>
      <c r="L79" s="78">
        <f t="shared" si="21"/>
        <v>3911.7</v>
      </c>
      <c r="M79" s="402"/>
    </row>
    <row r="80" spans="1:13" s="395" customFormat="1" ht="15.75" customHeight="1">
      <c r="A80" s="793"/>
      <c r="B80" s="404" t="s">
        <v>294</v>
      </c>
      <c r="C80" s="405" t="s">
        <v>303</v>
      </c>
      <c r="D80" s="155" t="s">
        <v>189</v>
      </c>
      <c r="E80" s="406">
        <v>600</v>
      </c>
      <c r="F80" s="161" t="s">
        <v>89</v>
      </c>
      <c r="G80" s="403" t="s">
        <v>187</v>
      </c>
      <c r="H80" s="162">
        <v>4.75</v>
      </c>
      <c r="I80" s="77">
        <f t="shared" si="18"/>
        <v>4.75</v>
      </c>
      <c r="J80" s="78">
        <f t="shared" si="19"/>
        <v>5.61</v>
      </c>
      <c r="K80" s="79">
        <f t="shared" si="20"/>
        <v>2850</v>
      </c>
      <c r="L80" s="78">
        <f t="shared" si="21"/>
        <v>3363</v>
      </c>
      <c r="M80" s="402"/>
    </row>
    <row r="81" spans="1:13" s="395" customFormat="1" ht="15.75" customHeight="1">
      <c r="A81" s="793"/>
      <c r="B81" s="404" t="s">
        <v>295</v>
      </c>
      <c r="C81" s="405" t="s">
        <v>304</v>
      </c>
      <c r="D81" s="155" t="s">
        <v>189</v>
      </c>
      <c r="E81" s="406">
        <v>500</v>
      </c>
      <c r="F81" s="161" t="s">
        <v>89</v>
      </c>
      <c r="G81" s="403" t="s">
        <v>187</v>
      </c>
      <c r="H81" s="162">
        <v>4.95</v>
      </c>
      <c r="I81" s="77">
        <f t="shared" si="18"/>
        <v>4.95</v>
      </c>
      <c r="J81" s="78">
        <f t="shared" si="19"/>
        <v>5.84</v>
      </c>
      <c r="K81" s="79">
        <f t="shared" si="20"/>
        <v>2475</v>
      </c>
      <c r="L81" s="78">
        <f t="shared" si="21"/>
        <v>2920.5</v>
      </c>
      <c r="M81" s="402"/>
    </row>
    <row r="82" spans="1:13" s="395" customFormat="1" ht="15.75" customHeight="1">
      <c r="A82" s="793"/>
      <c r="B82" s="404" t="s">
        <v>296</v>
      </c>
      <c r="C82" s="405" t="s">
        <v>305</v>
      </c>
      <c r="D82" s="155" t="s">
        <v>189</v>
      </c>
      <c r="E82" s="406">
        <v>500</v>
      </c>
      <c r="F82" s="161" t="s">
        <v>89</v>
      </c>
      <c r="G82" s="403" t="s">
        <v>187</v>
      </c>
      <c r="H82" s="162">
        <v>5.34</v>
      </c>
      <c r="I82" s="77">
        <f t="shared" si="18"/>
        <v>5.34</v>
      </c>
      <c r="J82" s="78">
        <f t="shared" si="19"/>
        <v>6.3</v>
      </c>
      <c r="K82" s="79">
        <f t="shared" si="20"/>
        <v>2670</v>
      </c>
      <c r="L82" s="78">
        <f t="shared" si="21"/>
        <v>3150.6</v>
      </c>
      <c r="M82" s="402"/>
    </row>
    <row r="83" spans="1:13" s="395" customFormat="1" ht="15.75" customHeight="1">
      <c r="A83" s="793"/>
      <c r="B83" s="404" t="s">
        <v>297</v>
      </c>
      <c r="C83" s="405" t="s">
        <v>306</v>
      </c>
      <c r="D83" s="155" t="s">
        <v>189</v>
      </c>
      <c r="E83" s="406">
        <v>400</v>
      </c>
      <c r="F83" s="161" t="s">
        <v>89</v>
      </c>
      <c r="G83" s="403" t="s">
        <v>187</v>
      </c>
      <c r="H83" s="162">
        <v>5.6899999999999995</v>
      </c>
      <c r="I83" s="77">
        <f t="shared" si="18"/>
        <v>5.69</v>
      </c>
      <c r="J83" s="78">
        <f t="shared" si="19"/>
        <v>6.71</v>
      </c>
      <c r="K83" s="79">
        <f t="shared" si="20"/>
        <v>2276</v>
      </c>
      <c r="L83" s="78">
        <f t="shared" si="21"/>
        <v>2685.68</v>
      </c>
      <c r="M83" s="402"/>
    </row>
    <row r="84" spans="1:13" s="395" customFormat="1" ht="15.75" customHeight="1">
      <c r="A84" s="793"/>
      <c r="B84" s="412" t="s">
        <v>298</v>
      </c>
      <c r="C84" s="413" t="s">
        <v>307</v>
      </c>
      <c r="D84" s="189" t="s">
        <v>189</v>
      </c>
      <c r="E84" s="414">
        <v>400</v>
      </c>
      <c r="F84" s="195" t="s">
        <v>89</v>
      </c>
      <c r="G84" s="415" t="s">
        <v>187</v>
      </c>
      <c r="H84" s="196">
        <v>5.99</v>
      </c>
      <c r="I84" s="197">
        <f t="shared" si="18"/>
        <v>5.99</v>
      </c>
      <c r="J84" s="198">
        <f t="shared" si="19"/>
        <v>7.07</v>
      </c>
      <c r="K84" s="199">
        <f t="shared" si="20"/>
        <v>2396</v>
      </c>
      <c r="L84" s="198">
        <f t="shared" si="21"/>
        <v>2827.2799999999997</v>
      </c>
      <c r="M84" s="402"/>
    </row>
    <row r="85" spans="1:12" ht="15.75" customHeight="1">
      <c r="A85" s="437"/>
      <c r="B85" s="437"/>
      <c r="C85" s="437"/>
      <c r="D85" s="437"/>
      <c r="E85" s="438"/>
      <c r="F85" s="439"/>
      <c r="G85" s="439"/>
      <c r="H85" s="439"/>
      <c r="I85" s="439"/>
      <c r="J85" s="440"/>
      <c r="K85" s="440"/>
      <c r="L85" s="222"/>
    </row>
    <row r="86" spans="1:12" ht="15.75" customHeight="1">
      <c r="A86" s="442" t="s">
        <v>8</v>
      </c>
      <c r="B86" s="443"/>
      <c r="C86" s="394"/>
      <c r="D86" s="443"/>
      <c r="E86" s="443"/>
      <c r="F86" s="443"/>
      <c r="G86" s="443"/>
      <c r="H86" s="443"/>
      <c r="I86" s="444"/>
      <c r="J86" s="444"/>
      <c r="K86" s="444"/>
      <c r="L86" s="222" t="s">
        <v>9</v>
      </c>
    </row>
    <row r="87" spans="1:12" ht="15.75" customHeight="1">
      <c r="A87" s="445" t="s">
        <v>113</v>
      </c>
      <c r="B87" s="394"/>
      <c r="C87" s="394"/>
      <c r="D87" s="394"/>
      <c r="E87" s="394"/>
      <c r="F87" s="394"/>
      <c r="G87" s="394"/>
      <c r="H87" s="394"/>
      <c r="I87" s="394"/>
      <c r="J87" s="394"/>
      <c r="K87" s="446"/>
      <c r="L87" s="223" t="s">
        <v>386</v>
      </c>
    </row>
    <row r="88" spans="1:12" ht="15.75" customHeight="1">
      <c r="A88" s="445" t="s">
        <v>327</v>
      </c>
      <c r="B88" s="394"/>
      <c r="C88" s="394"/>
      <c r="D88" s="394"/>
      <c r="E88" s="394"/>
      <c r="F88" s="394"/>
      <c r="G88" s="394"/>
      <c r="H88" s="394"/>
      <c r="I88" s="394"/>
      <c r="J88" s="394"/>
      <c r="K88" s="448"/>
      <c r="L88" s="223" t="s">
        <v>387</v>
      </c>
    </row>
    <row r="89" spans="1:12" ht="15.75" customHeight="1">
      <c r="A89" s="445" t="s">
        <v>374</v>
      </c>
      <c r="B89" s="445"/>
      <c r="C89" s="445"/>
      <c r="D89" s="445"/>
      <c r="E89" s="445"/>
      <c r="F89" s="445"/>
      <c r="G89" s="445"/>
      <c r="H89" s="445"/>
      <c r="I89" s="445"/>
      <c r="J89" s="445"/>
      <c r="K89" s="448"/>
      <c r="L89" s="224"/>
    </row>
    <row r="90" spans="1:12" ht="15.75" customHeight="1">
      <c r="A90" s="445"/>
      <c r="B90" s="445"/>
      <c r="C90" s="445"/>
      <c r="D90" s="445"/>
      <c r="E90" s="445"/>
      <c r="F90" s="445"/>
      <c r="G90" s="445"/>
      <c r="H90" s="445"/>
      <c r="I90" s="445"/>
      <c r="J90" s="445"/>
      <c r="K90" s="446"/>
      <c r="L90" s="224" t="s">
        <v>395</v>
      </c>
    </row>
    <row r="91" spans="1:12" ht="15.75" customHeight="1">
      <c r="A91" s="445"/>
      <c r="B91" s="445"/>
      <c r="C91" s="445"/>
      <c r="D91" s="445"/>
      <c r="E91" s="445"/>
      <c r="F91" s="445"/>
      <c r="G91" s="445"/>
      <c r="H91" s="445"/>
      <c r="I91" s="445"/>
      <c r="J91" s="445"/>
      <c r="K91" s="446"/>
      <c r="L91" s="224"/>
    </row>
    <row r="92" spans="1:12" ht="15">
      <c r="A92" s="802" t="s">
        <v>67</v>
      </c>
      <c r="B92" s="802"/>
      <c r="C92" s="802"/>
      <c r="D92" s="802"/>
      <c r="E92" s="802"/>
      <c r="F92" s="802"/>
      <c r="G92" s="802"/>
      <c r="H92" s="802"/>
      <c r="I92" s="802"/>
      <c r="J92" s="802"/>
      <c r="K92" s="802"/>
      <c r="L92" s="802"/>
    </row>
    <row r="93" spans="1:11" ht="12.75">
      <c r="A93" s="441"/>
      <c r="B93" s="441"/>
      <c r="C93" s="441"/>
      <c r="D93" s="441"/>
      <c r="E93" s="441"/>
      <c r="F93" s="441"/>
      <c r="G93" s="441"/>
      <c r="H93" s="439"/>
      <c r="I93" s="439"/>
      <c r="J93" s="439"/>
      <c r="K93" s="439"/>
    </row>
    <row r="94" spans="5:11" ht="12.75">
      <c r="E94" s="438"/>
      <c r="F94" s="439"/>
      <c r="G94" s="439"/>
      <c r="H94" s="439"/>
      <c r="I94" s="439"/>
      <c r="J94" s="439"/>
      <c r="K94" s="439"/>
    </row>
    <row r="95" spans="5:11" ht="12.75">
      <c r="E95" s="438"/>
      <c r="F95" s="439"/>
      <c r="G95" s="439"/>
      <c r="H95" s="439"/>
      <c r="I95" s="439"/>
      <c r="J95" s="439"/>
      <c r="K95" s="439"/>
    </row>
    <row r="96" spans="5:11" ht="12.75">
      <c r="E96" s="438"/>
      <c r="F96" s="439"/>
      <c r="G96" s="439"/>
      <c r="H96" s="439"/>
      <c r="I96" s="439"/>
      <c r="J96" s="439"/>
      <c r="K96" s="439"/>
    </row>
    <row r="97" spans="5:11" ht="12.75">
      <c r="E97" s="438"/>
      <c r="F97" s="439"/>
      <c r="G97" s="439"/>
      <c r="H97" s="439"/>
      <c r="I97" s="439"/>
      <c r="J97" s="439"/>
      <c r="K97" s="439"/>
    </row>
    <row r="98" spans="5:11" ht="12.75">
      <c r="E98" s="438"/>
      <c r="F98" s="439"/>
      <c r="G98" s="439"/>
      <c r="H98" s="439"/>
      <c r="I98" s="439"/>
      <c r="J98" s="439"/>
      <c r="K98" s="439"/>
    </row>
    <row r="99" spans="5:11" ht="12.75">
      <c r="E99" s="438"/>
      <c r="F99" s="437"/>
      <c r="G99" s="437"/>
      <c r="H99" s="437"/>
      <c r="I99" s="437"/>
      <c r="J99" s="437"/>
      <c r="K99" s="437"/>
    </row>
    <row r="100" spans="5:11" ht="12.75">
      <c r="E100" s="450"/>
      <c r="F100" s="450"/>
      <c r="G100" s="450"/>
      <c r="H100" s="450"/>
      <c r="I100" s="450"/>
      <c r="J100" s="450"/>
      <c r="K100" s="450"/>
    </row>
    <row r="101" spans="5:11" ht="12.75">
      <c r="E101" s="451"/>
      <c r="F101" s="452"/>
      <c r="G101" s="452"/>
      <c r="H101" s="452"/>
      <c r="I101" s="452"/>
      <c r="J101" s="452"/>
      <c r="K101" s="452"/>
    </row>
    <row r="103" spans="5:11" ht="12.75">
      <c r="E103" s="453"/>
      <c r="F103" s="454"/>
      <c r="G103" s="454"/>
      <c r="H103" s="454"/>
      <c r="I103" s="454"/>
      <c r="J103" s="454"/>
      <c r="K103" s="454"/>
    </row>
    <row r="104" spans="5:11" ht="12.75">
      <c r="E104" s="453"/>
      <c r="F104" s="454"/>
      <c r="G104" s="454"/>
      <c r="H104" s="454"/>
      <c r="I104" s="454"/>
      <c r="J104" s="454"/>
      <c r="K104" s="454"/>
    </row>
    <row r="105" spans="5:11" ht="12.75">
      <c r="E105" s="450"/>
      <c r="F105" s="455"/>
      <c r="G105" s="455"/>
      <c r="H105" s="455"/>
      <c r="I105" s="455"/>
      <c r="J105" s="455"/>
      <c r="K105" s="455"/>
    </row>
  </sheetData>
  <sheetProtection formatCells="0" formatColumns="0" formatRows="0"/>
  <mergeCells count="27">
    <mergeCell ref="A1:L1"/>
    <mergeCell ref="A2:L2"/>
    <mergeCell ref="A4:L4"/>
    <mergeCell ref="A5:L5"/>
    <mergeCell ref="A7:L7"/>
    <mergeCell ref="A76:A84"/>
    <mergeCell ref="A92:L92"/>
    <mergeCell ref="A29:A34"/>
    <mergeCell ref="A35:A40"/>
    <mergeCell ref="A41:A43"/>
    <mergeCell ref="A44:A45"/>
    <mergeCell ref="C11:C12"/>
    <mergeCell ref="A24:L24"/>
    <mergeCell ref="A67:A75"/>
    <mergeCell ref="A57:A65"/>
    <mergeCell ref="A46:L46"/>
    <mergeCell ref="A47:A56"/>
    <mergeCell ref="A13:L13"/>
    <mergeCell ref="A14:A19"/>
    <mergeCell ref="A21:A23"/>
    <mergeCell ref="A27:L27"/>
    <mergeCell ref="I11:L11"/>
    <mergeCell ref="E11:F11"/>
    <mergeCell ref="A11:A12"/>
    <mergeCell ref="B11:B12"/>
    <mergeCell ref="D11:D12"/>
    <mergeCell ref="H11:H12"/>
  </mergeCells>
  <hyperlinks>
    <hyperlink ref="A9" location="Оглавление!A1" display="К оглавлению"/>
  </hyperlinks>
  <printOptions/>
  <pageMargins left="0.25" right="0.25" top="0.75" bottom="0.75" header="0.3" footer="0.3"/>
  <pageSetup fitToHeight="1" fitToWidth="1" horizontalDpi="600" verticalDpi="600" orientation="portrait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Rockwool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avv</dc:creator>
  <cp:keywords/>
  <dc:description/>
  <cp:lastModifiedBy>user</cp:lastModifiedBy>
  <cp:lastPrinted>2018-06-21T08:53:32Z</cp:lastPrinted>
  <dcterms:created xsi:type="dcterms:W3CDTF">2009-04-12T18:44:18Z</dcterms:created>
  <dcterms:modified xsi:type="dcterms:W3CDTF">2019-03-05T13:07:34Z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